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erezmarc\Desktop\presupuesto 2022 open data\procesado\"/>
    </mc:Choice>
  </mc:AlternateContent>
  <xr:revisionPtr revIDLastSave="0" documentId="13_ncr:1_{432ACB91-6869-4152-9320-D9402ED965A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GASTOS LIBRO" sheetId="8" r:id="rId1"/>
  </sheets>
  <externalReferences>
    <externalReference r:id="rId2"/>
    <externalReference r:id="rId3"/>
    <externalReference r:id="rId4"/>
  </externalReferences>
  <definedNames>
    <definedName name="_xlnm.Print_Area" localSheetId="0">'GASTOS LIBRO'!$A$1:$H$282</definedName>
    <definedName name="_xlnm.Print_Titles" localSheetId="0">'GASTOS LIBRO'!$2:$2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8" l="1"/>
  <c r="F36" i="8" l="1"/>
  <c r="F35" i="8"/>
  <c r="F19" i="8"/>
  <c r="F16" i="8"/>
  <c r="F13" i="8"/>
  <c r="F277" i="8" l="1"/>
  <c r="G271" i="8"/>
  <c r="G264" i="8"/>
  <c r="G262" i="8"/>
  <c r="G257" i="8"/>
  <c r="G256" i="8"/>
  <c r="G255" i="8"/>
  <c r="G254" i="8"/>
  <c r="F252" i="8"/>
  <c r="F253" i="8"/>
  <c r="F251" i="8"/>
  <c r="G249" i="8"/>
  <c r="G248" i="8"/>
  <c r="F247" i="8"/>
  <c r="F246" i="8"/>
  <c r="F245" i="8"/>
  <c r="E242" i="8"/>
  <c r="E243" i="8"/>
  <c r="E241" i="8"/>
  <c r="E237" i="8"/>
  <c r="E238" i="8"/>
  <c r="E239" i="8"/>
  <c r="E236" i="8"/>
  <c r="E233" i="8"/>
  <c r="E234" i="8"/>
  <c r="E232" i="8"/>
  <c r="E228" i="8"/>
  <c r="E229" i="8"/>
  <c r="E230" i="8"/>
  <c r="E227" i="8"/>
  <c r="E223" i="8"/>
  <c r="E224" i="8"/>
  <c r="E222" i="8"/>
  <c r="E220" i="8"/>
  <c r="E216" i="8"/>
  <c r="E217" i="8"/>
  <c r="E218" i="8"/>
  <c r="E219" i="8"/>
  <c r="E215" i="8"/>
  <c r="E210" i="8"/>
  <c r="E211" i="8"/>
  <c r="E212" i="8"/>
  <c r="E213" i="8"/>
  <c r="E209" i="8"/>
  <c r="F207" i="8"/>
  <c r="F206" i="8"/>
  <c r="F204" i="8"/>
  <c r="F203" i="8"/>
  <c r="F201" i="8"/>
  <c r="F200" i="8"/>
  <c r="F199" i="8"/>
  <c r="G195" i="8" l="1"/>
  <c r="G193" i="8"/>
  <c r="G191" i="8"/>
  <c r="G190" i="8"/>
  <c r="G188" i="8"/>
  <c r="G186" i="8"/>
  <c r="G185" i="8"/>
  <c r="G184" i="8"/>
  <c r="G183" i="8"/>
  <c r="F177" i="8"/>
  <c r="F176" i="8"/>
  <c r="F175" i="8"/>
  <c r="F173" i="8" l="1"/>
  <c r="F169" i="8" l="1"/>
  <c r="F172" i="8"/>
  <c r="F170" i="8"/>
  <c r="F168" i="8"/>
  <c r="F166" i="8"/>
  <c r="F165" i="8"/>
  <c r="F164" i="8"/>
  <c r="F162" i="8"/>
  <c r="G156" i="8"/>
  <c r="F155" i="8"/>
  <c r="G152" i="8"/>
  <c r="G143" i="8"/>
  <c r="F141" i="8"/>
  <c r="F140" i="8"/>
  <c r="F139" i="8"/>
  <c r="F137" i="8"/>
  <c r="F136" i="8"/>
  <c r="F135" i="8"/>
  <c r="F133" i="8"/>
  <c r="G129" i="8"/>
  <c r="F128" i="8"/>
  <c r="F127" i="8"/>
  <c r="F126" i="8"/>
  <c r="F125" i="8"/>
  <c r="F124" i="8"/>
  <c r="F122" i="8"/>
  <c r="F121" i="8"/>
  <c r="F120" i="8"/>
  <c r="F119" i="8"/>
  <c r="F118" i="8"/>
  <c r="F117" i="8"/>
  <c r="F116" i="8"/>
  <c r="F115" i="8"/>
  <c r="F114" i="8"/>
  <c r="F113" i="8"/>
  <c r="F112" i="8"/>
  <c r="F110" i="8"/>
  <c r="F109" i="8"/>
  <c r="F107" i="8"/>
  <c r="F106" i="8"/>
  <c r="F105" i="8"/>
  <c r="F104" i="8"/>
  <c r="F103" i="8"/>
  <c r="F102" i="8"/>
  <c r="F101" i="8"/>
  <c r="F100" i="8"/>
  <c r="F99" i="8"/>
  <c r="F98" i="8"/>
  <c r="F97" i="8"/>
  <c r="F95" i="8"/>
  <c r="F94" i="8"/>
  <c r="F93" i="8"/>
  <c r="F91" i="8"/>
  <c r="F88" i="8"/>
  <c r="F87" i="8"/>
  <c r="F86" i="8"/>
  <c r="F84" i="8"/>
  <c r="G82" i="8"/>
  <c r="G81" i="8"/>
  <c r="G80" i="8"/>
  <c r="F78" i="8"/>
  <c r="F75" i="8"/>
  <c r="F74" i="8"/>
  <c r="F73" i="8"/>
  <c r="F72" i="8"/>
  <c r="F71" i="8"/>
  <c r="F70" i="8"/>
  <c r="F69" i="8"/>
  <c r="F68" i="8"/>
  <c r="F67" i="8"/>
  <c r="F66" i="8"/>
  <c r="F65" i="8"/>
  <c r="F63" i="8"/>
  <c r="F61" i="8"/>
  <c r="G58" i="8"/>
  <c r="J129" i="8" l="1"/>
  <c r="G250" i="8" l="1"/>
  <c r="L188" i="8"/>
  <c r="J167" i="8"/>
  <c r="G167" i="8" l="1"/>
  <c r="L169" i="8"/>
  <c r="M106" i="8" l="1"/>
  <c r="G18" i="8" l="1"/>
  <c r="J11" i="8" l="1"/>
  <c r="J9" i="8"/>
  <c r="J16" i="8"/>
  <c r="G25" i="8" l="1"/>
  <c r="H192" i="8" l="1"/>
  <c r="G161" i="8"/>
  <c r="G154" i="8"/>
  <c r="H153" i="8" s="1"/>
  <c r="H151" i="8"/>
  <c r="H142" i="8"/>
  <c r="H270" i="8" l="1"/>
  <c r="G163" i="8"/>
  <c r="G34" i="8"/>
  <c r="G32" i="8"/>
  <c r="H24" i="8"/>
  <c r="G22" i="8"/>
  <c r="G15" i="8"/>
  <c r="G8" i="8"/>
  <c r="H5" i="8"/>
  <c r="G11" i="8"/>
  <c r="H272" i="8" l="1"/>
  <c r="H31" i="8"/>
  <c r="H7" i="8"/>
  <c r="H14" i="8"/>
  <c r="K26" i="8" l="1"/>
  <c r="L35" i="8"/>
  <c r="K37" i="8"/>
  <c r="K32" i="8"/>
  <c r="K35" i="8"/>
  <c r="G123" i="8" l="1"/>
  <c r="G64" i="8" l="1"/>
  <c r="H261" i="8" l="1"/>
  <c r="H265" i="8" s="1"/>
  <c r="G138" i="8" l="1"/>
  <c r="G111" i="8"/>
  <c r="G174" i="8" l="1"/>
  <c r="G171" i="8"/>
  <c r="H160" i="8" l="1"/>
  <c r="H178" i="8" l="1"/>
  <c r="F214" i="8" l="1"/>
  <c r="L215" i="8"/>
  <c r="F235" i="8"/>
  <c r="F240" i="8"/>
  <c r="F225" i="8"/>
  <c r="L221" i="8"/>
  <c r="F231" i="8"/>
  <c r="G276" i="8"/>
  <c r="K277" i="8"/>
  <c r="F221" i="8"/>
  <c r="L216" i="8"/>
  <c r="F208" i="8"/>
  <c r="L209" i="8"/>
  <c r="G205" i="8" l="1"/>
  <c r="H275" i="8"/>
  <c r="H280" i="8" s="1"/>
  <c r="H281" i="8" s="1"/>
  <c r="F45" i="8" l="1"/>
  <c r="F46" i="8"/>
  <c r="F49" i="8"/>
  <c r="F50" i="8"/>
  <c r="G41" i="8"/>
  <c r="H40" i="8" s="1"/>
  <c r="G53" i="8" l="1"/>
  <c r="F47" i="8"/>
  <c r="G44" i="8" s="1"/>
  <c r="G43" i="8"/>
  <c r="F55" i="8" l="1"/>
  <c r="F56" i="8"/>
  <c r="F57" i="8" l="1"/>
  <c r="G54" i="8" s="1"/>
  <c r="G52" i="8"/>
  <c r="F51" i="8" l="1"/>
  <c r="G48" i="8" s="1"/>
  <c r="H42" i="8" s="1"/>
  <c r="F202" i="8" l="1"/>
  <c r="F198" i="8"/>
  <c r="G189" i="8"/>
  <c r="G187" i="8"/>
  <c r="H182" i="8" s="1"/>
  <c r="F150" i="8"/>
  <c r="F79" i="8"/>
  <c r="F89" i="8"/>
  <c r="F90" i="8"/>
  <c r="F92" i="8"/>
  <c r="F96" i="8"/>
  <c r="F108" i="8"/>
  <c r="F134" i="8"/>
  <c r="J182" i="8" l="1"/>
  <c r="F149" i="8"/>
  <c r="G148" i="8" s="1"/>
  <c r="H147" i="8" s="1"/>
  <c r="H157" i="8" s="1"/>
  <c r="F197" i="8"/>
  <c r="G196" i="8" s="1"/>
  <c r="H194" i="8" s="1"/>
  <c r="F62" i="8"/>
  <c r="G60" i="8" s="1"/>
  <c r="F85" i="8"/>
  <c r="G83" i="8" s="1"/>
  <c r="F132" i="8"/>
  <c r="G131" i="8" s="1"/>
  <c r="H130" i="8" s="1"/>
  <c r="F77" i="8"/>
  <c r="G76" i="8" s="1"/>
  <c r="H258" i="8" l="1"/>
  <c r="H266" i="8" s="1"/>
  <c r="H59" i="8"/>
  <c r="H144" i="8" l="1"/>
  <c r="I144" i="8" s="1"/>
  <c r="H179" i="8" l="1"/>
  <c r="H267" i="8" s="1"/>
  <c r="H282" i="8" s="1"/>
  <c r="J284" i="8" s="1"/>
  <c r="H285" i="8" l="1"/>
</calcChain>
</file>

<file path=xl/sharedStrings.xml><?xml version="1.0" encoding="utf-8"?>
<sst xmlns="http://schemas.openxmlformats.org/spreadsheetml/2006/main" count="758" uniqueCount="318">
  <si>
    <t>Servicios de Reprografía</t>
  </si>
  <si>
    <t>FUNCIONARIOS</t>
  </si>
  <si>
    <t>Retribuciones básicas</t>
  </si>
  <si>
    <t>Retribuciones complementarias</t>
  </si>
  <si>
    <t>LABORALES</t>
  </si>
  <si>
    <t>INCENTIVOS AL RENDIMIENTO</t>
  </si>
  <si>
    <t>Productividad</t>
  </si>
  <si>
    <t>CUOTAS Y GASTOS SOCIALES</t>
  </si>
  <si>
    <t>Cuotas Sociales</t>
  </si>
  <si>
    <t>Seguridad Social</t>
  </si>
  <si>
    <t>Gastos sociales</t>
  </si>
  <si>
    <t>Fondo de acción social</t>
  </si>
  <si>
    <t>ARRENDAMIENTOS</t>
  </si>
  <si>
    <t>Edificios y otras construcciones</t>
  </si>
  <si>
    <t>REPARACIÓN Y CONSERVACIÓN</t>
  </si>
  <si>
    <t>Mantenimiento Red Comunicaciones</t>
  </si>
  <si>
    <t>Jardinería</t>
  </si>
  <si>
    <t>Otros trabajos</t>
  </si>
  <si>
    <t>Maquinaria, instalaciones y utillaje</t>
  </si>
  <si>
    <t>Instalaciones de Seguridad e Incendios</t>
  </si>
  <si>
    <t>Ascensores</t>
  </si>
  <si>
    <t>Material de Transportes</t>
  </si>
  <si>
    <t>Mobiliario y enseres</t>
  </si>
  <si>
    <t>Equipos informáticos</t>
  </si>
  <si>
    <t>Mantenimiento aplicaciones propias</t>
  </si>
  <si>
    <t>Mantenimiento de equipos</t>
  </si>
  <si>
    <t>Otros gastos de reparación y mantenimiento</t>
  </si>
  <si>
    <t>MATERIAL, SUMINISTROS Y OTROS</t>
  </si>
  <si>
    <t>Material de oficina</t>
  </si>
  <si>
    <t>Ordinario no inventariable</t>
  </si>
  <si>
    <t>Prensa y otras publicaciones</t>
  </si>
  <si>
    <t>Material informático no inventariable</t>
  </si>
  <si>
    <t>Suministros</t>
  </si>
  <si>
    <t>Energía Eléctrica</t>
  </si>
  <si>
    <t>Agua</t>
  </si>
  <si>
    <t>Gas</t>
  </si>
  <si>
    <t>Combustibles</t>
  </si>
  <si>
    <t>Vestuario</t>
  </si>
  <si>
    <t>Títulos</t>
  </si>
  <si>
    <t>Instalación Software y licencias</t>
  </si>
  <si>
    <t>Otros suministros</t>
  </si>
  <si>
    <t>Comunicaciones</t>
  </si>
  <si>
    <t>Postales</t>
  </si>
  <si>
    <t>Transportes</t>
  </si>
  <si>
    <t>Primas de Seguros</t>
  </si>
  <si>
    <t>Tributos</t>
  </si>
  <si>
    <t>Gastos diversos</t>
  </si>
  <si>
    <t>Procesos electorales</t>
  </si>
  <si>
    <t>Atenciones protocolarias</t>
  </si>
  <si>
    <t>Publicidad y propaganda</t>
  </si>
  <si>
    <t>Jurídicos, contencioso</t>
  </si>
  <si>
    <t>Seguros de vida o accidente</t>
  </si>
  <si>
    <t>Reuniones y conferencias (org.propia)</t>
  </si>
  <si>
    <t>Reuniones y conferencias (org.ajena)</t>
  </si>
  <si>
    <t>Aulas, Talleres y otras actividades</t>
  </si>
  <si>
    <t>Otros gastos diversos</t>
  </si>
  <si>
    <t>Exposiciones</t>
  </si>
  <si>
    <t>SOUCAN</t>
  </si>
  <si>
    <t>Programa INFORMA</t>
  </si>
  <si>
    <t>Formación del personal</t>
  </si>
  <si>
    <t>Trabajos realizados por otras Empresas</t>
  </si>
  <si>
    <t>Limpieza y aseo</t>
  </si>
  <si>
    <t>Seguridad</t>
  </si>
  <si>
    <t>Servicio de Correos</t>
  </si>
  <si>
    <t>Servicio de comidas</t>
  </si>
  <si>
    <t>Servicios médicos y psicológicos</t>
  </si>
  <si>
    <t>Asistencia técnica en obras e instalaciones</t>
  </si>
  <si>
    <t>Asesoramiento Jurídico</t>
  </si>
  <si>
    <t>Gestión de residuos peligrosos</t>
  </si>
  <si>
    <t>Trabajos de Auditoría y Consultoría</t>
  </si>
  <si>
    <t>Premios</t>
  </si>
  <si>
    <t>Otros trabajos externos</t>
  </si>
  <si>
    <t>Deportes</t>
  </si>
  <si>
    <t>Cursos y actividades de ocio</t>
  </si>
  <si>
    <t>Competiciones universitarias</t>
  </si>
  <si>
    <t xml:space="preserve">Material deportivo común  (fungible) </t>
  </si>
  <si>
    <t xml:space="preserve">Otros gastos de deportes </t>
  </si>
  <si>
    <t>INDEMNIZACIONES POR RAZÓN SERVICIO</t>
  </si>
  <si>
    <t>Dietas y locomoción</t>
  </si>
  <si>
    <t>Otras indemnizaciones</t>
  </si>
  <si>
    <t>Asistencias del Consejo Social</t>
  </si>
  <si>
    <t>Asistencias Pruebas de Acceso</t>
  </si>
  <si>
    <t>BECAS Y AYUDAS</t>
  </si>
  <si>
    <t>Investigadores visitantes</t>
  </si>
  <si>
    <t>Becas y Ayudas Programa Intercambio y otros</t>
  </si>
  <si>
    <t>Prácticas profesionales en empresas</t>
  </si>
  <si>
    <t>Otras Subvenciones, becas y ayudas</t>
  </si>
  <si>
    <t>Consejo Social</t>
  </si>
  <si>
    <t>Organizaciones de estudiantes</t>
  </si>
  <si>
    <t>INVERSIÓN NUEVA ASOC.FUNC.SERVICIOS</t>
  </si>
  <si>
    <t>Equipamiento docente</t>
  </si>
  <si>
    <t>Material informático inventariable</t>
  </si>
  <si>
    <t>Fondos de Biblioteca</t>
  </si>
  <si>
    <t>GASTOS INVERSIÓN CARÁCTER INMATERIAL</t>
  </si>
  <si>
    <t>T O T A L  C A P Í T U L O   1</t>
  </si>
  <si>
    <t>CAPÍTULO 2</t>
  </si>
  <si>
    <t>T O T A L   C A P Í T U L O   2</t>
  </si>
  <si>
    <t>T O T A L   C A P Í T U L O  4</t>
  </si>
  <si>
    <t>CAPÍTULO 6</t>
  </si>
  <si>
    <t>INVERSIONES REALES</t>
  </si>
  <si>
    <t>T O T A L   C A P Í T U L O   6</t>
  </si>
  <si>
    <t>TOTAL OPERACIONES CAPITAL</t>
  </si>
  <si>
    <t>TOTAL PRESUPUESTO DE GASTOS</t>
  </si>
  <si>
    <t>CAPÍTULO 3</t>
  </si>
  <si>
    <t>CAPÍTULO 4</t>
  </si>
  <si>
    <t>TRANSFERENCIAS CORRIENTES</t>
  </si>
  <si>
    <t>TOTAL OPERACIONES CORRIENTES</t>
  </si>
  <si>
    <t>CAPÍTULO 7</t>
  </si>
  <si>
    <t>TRANSFERENCIAS DE CAPITAL</t>
  </si>
  <si>
    <t xml:space="preserve"> </t>
  </si>
  <si>
    <t>T O T A L   C A P Í T U L O   7</t>
  </si>
  <si>
    <t>TOTAL OPERACIONES NO FINANCIERAS</t>
  </si>
  <si>
    <t>TOTAL OPERACIONES FINANCIERAS</t>
  </si>
  <si>
    <t>DENOMINACIÓN DEL GASTO</t>
  </si>
  <si>
    <t>CAPÍTULO 1</t>
  </si>
  <si>
    <t xml:space="preserve">GASTOS DE PERSONAL </t>
  </si>
  <si>
    <t>TOTAL SUBCTO.</t>
  </si>
  <si>
    <t>Otros</t>
  </si>
  <si>
    <t>.00</t>
  </si>
  <si>
    <t>.01</t>
  </si>
  <si>
    <t>.02</t>
  </si>
  <si>
    <t>.10</t>
  </si>
  <si>
    <t>.11</t>
  </si>
  <si>
    <t>.03</t>
  </si>
  <si>
    <t>.04</t>
  </si>
  <si>
    <t>.06</t>
  </si>
  <si>
    <t>.07</t>
  </si>
  <si>
    <t>.09</t>
  </si>
  <si>
    <t>.05</t>
  </si>
  <si>
    <t>.78</t>
  </si>
  <si>
    <t>.81</t>
  </si>
  <si>
    <t>.42</t>
  </si>
  <si>
    <t>.45</t>
  </si>
  <si>
    <t>.30</t>
  </si>
  <si>
    <t>.99</t>
  </si>
  <si>
    <t>.20</t>
  </si>
  <si>
    <t>.13</t>
  </si>
  <si>
    <t>.15</t>
  </si>
  <si>
    <t>.64</t>
  </si>
  <si>
    <t>.31</t>
  </si>
  <si>
    <t>.60</t>
  </si>
  <si>
    <t>.62</t>
  </si>
  <si>
    <t>.89</t>
  </si>
  <si>
    <t>.17</t>
  </si>
  <si>
    <t>.18</t>
  </si>
  <si>
    <t>.19</t>
  </si>
  <si>
    <t>.22</t>
  </si>
  <si>
    <t>.23</t>
  </si>
  <si>
    <t>COD.</t>
  </si>
  <si>
    <t>Ayudas Deportivas</t>
  </si>
  <si>
    <t>Órganos de representación y Secciones Sindicales</t>
  </si>
  <si>
    <t>.25</t>
  </si>
  <si>
    <t>Bolsas predoctorales</t>
  </si>
  <si>
    <t xml:space="preserve">Bolsas postdoctorales </t>
  </si>
  <si>
    <t>.21</t>
  </si>
  <si>
    <t>.24</t>
  </si>
  <si>
    <t xml:space="preserve">Programa Ramón y Cajal </t>
  </si>
  <si>
    <t>Títulos Propios</t>
  </si>
  <si>
    <t>.27</t>
  </si>
  <si>
    <t>FAMILIAS E INSTITUCIONES SIN FINES DE LUCRO</t>
  </si>
  <si>
    <t>Ayudas a la Investigación</t>
  </si>
  <si>
    <t>Fundación Leonardo Torres Quevedo</t>
  </si>
  <si>
    <t>T O T A L   C A P Í T U L O   9</t>
  </si>
  <si>
    <t>Amortización de anticipos reembolsables a largo plazo</t>
  </si>
  <si>
    <t>AMORTIZACIÓN DE PRÉSTAMOS EN MONEDA NACIONAL</t>
  </si>
  <si>
    <t>CAPÍTULO 9</t>
  </si>
  <si>
    <t>PASIVOS FINANCIEROS</t>
  </si>
  <si>
    <t>Programa Sénior</t>
  </si>
  <si>
    <t>PDI</t>
  </si>
  <si>
    <t>PAS</t>
  </si>
  <si>
    <t xml:space="preserve">PDI </t>
  </si>
  <si>
    <t>Bolsas y ayudas investigación</t>
  </si>
  <si>
    <t>TOTAL ART.</t>
  </si>
  <si>
    <t>GASTOS CORRIENTES EN BIENES Y SERVICIOS</t>
  </si>
  <si>
    <t>TOTAL CTO.</t>
  </si>
  <si>
    <t>.41</t>
  </si>
  <si>
    <t>Área de Igualdad y Política Social</t>
  </si>
  <si>
    <t>INVERSIÓN DE REPOSICIÓN ASOCIADA AL FUNCIONAMIENTO DE LOS SERVICIOS</t>
  </si>
  <si>
    <t>PERSONAL EVENTUAL</t>
  </si>
  <si>
    <t>Retribuciones básicas y otras remuneraciones</t>
  </si>
  <si>
    <t>Gastos descent.Centros, Dptos.,Cursos Verano y CIUC</t>
  </si>
  <si>
    <t>Estancias FPU</t>
  </si>
  <si>
    <t>CAPÍTULO 8</t>
  </si>
  <si>
    <t>ACTIVOS FINANCIEROS</t>
  </si>
  <si>
    <t>Préstamos a corto plazo al personal</t>
  </si>
  <si>
    <t>CONCESIÓN DE PRÉSTAMOS FUERA DEL SECTOR PÚBLICO</t>
  </si>
  <si>
    <t>T O T A L   C A P Í T U L O   8</t>
  </si>
  <si>
    <t>.43</t>
  </si>
  <si>
    <t>Material e instrumental de laboratorio y experimentación</t>
  </si>
  <si>
    <t>Productos farmacéuticos y material sanitario</t>
  </si>
  <si>
    <t>.84</t>
  </si>
  <si>
    <t>Mantenimiento de animales</t>
  </si>
  <si>
    <t>Telefónicas</t>
  </si>
  <si>
    <t>Datos</t>
  </si>
  <si>
    <t>.44</t>
  </si>
  <si>
    <t>Cuotas de Organismos</t>
  </si>
  <si>
    <t>Campeonatos de España</t>
  </si>
  <si>
    <t>PDI UC Funcionario</t>
  </si>
  <si>
    <t>PAS UC Funcionario</t>
  </si>
  <si>
    <t>PAS UC Contratado</t>
  </si>
  <si>
    <t>GASTOS DE PUBLICACIONES</t>
  </si>
  <si>
    <t>Gastos de edición y distribución</t>
  </si>
  <si>
    <t>GASTOS FINANCIEROS</t>
  </si>
  <si>
    <t>Intereses Subprograma INNPLANTA</t>
  </si>
  <si>
    <t>Intereses Programa INNOCAMPUS</t>
  </si>
  <si>
    <t>Intereses de demora por reintegro subvenciones</t>
  </si>
  <si>
    <t>T O T A L   C A P Í T U L O   3</t>
  </si>
  <si>
    <t>PRÉSTAMOS EN MONEDA NACIONAL</t>
  </si>
  <si>
    <t>Intereses y otros gastos de préstamos y créditos</t>
  </si>
  <si>
    <t>INTERESES DE DEMORA Y OTROS GASTOS FINANCIEROS</t>
  </si>
  <si>
    <t>Intereses de demora</t>
  </si>
  <si>
    <t>Estancias PDI</t>
  </si>
  <si>
    <t>Amortización Subprograma INNPLANTA</t>
  </si>
  <si>
    <t>Fondos asignados a Delegaciones y Consejo de Estudiantes</t>
  </si>
  <si>
    <t>Mantenimiento integral</t>
  </si>
  <si>
    <t>.73</t>
  </si>
  <si>
    <t>Pruebas de Acceso Personal Externo</t>
  </si>
  <si>
    <t xml:space="preserve">Infraestructura  comunicación (Red Unican) </t>
  </si>
  <si>
    <t xml:space="preserve">Plan capacitación lingüística </t>
  </si>
  <si>
    <t>Dietas y locomoción tribunales de tesis</t>
  </si>
  <si>
    <t>.61</t>
  </si>
  <si>
    <t>.26</t>
  </si>
  <si>
    <t>Seguro colectivo</t>
  </si>
  <si>
    <t>.68</t>
  </si>
  <si>
    <t>.83</t>
  </si>
  <si>
    <t>DEPÓSITOS Y FIANZAS</t>
  </si>
  <si>
    <t>Intereses de fianzas y avales</t>
  </si>
  <si>
    <t>Becas y ayudas movilidad estudiantes.C. Univers. e Inv.,M.A. y P.S. (RIEB)</t>
  </si>
  <si>
    <t>Otros fondos de investigación</t>
  </si>
  <si>
    <t>Estancias investigadores senior en el extranjero</t>
  </si>
  <si>
    <t>Gastos SIUC</t>
  </si>
  <si>
    <t>.90</t>
  </si>
  <si>
    <t>Otros convenios, proyectos y ayudas</t>
  </si>
  <si>
    <t>FETE-UGT</t>
  </si>
  <si>
    <t>CC.OO</t>
  </si>
  <si>
    <t>CSI-CSIF</t>
  </si>
  <si>
    <t>Equipamiento científico</t>
  </si>
  <si>
    <t>Study Abroad</t>
  </si>
  <si>
    <t>Usos digitales  CEDRO Y VEGAP</t>
  </si>
  <si>
    <t xml:space="preserve">Programa Regional de Becas </t>
  </si>
  <si>
    <t xml:space="preserve">          *  Programa Ramón y Cajal Conv.2015 (62-RC15-642.24)</t>
  </si>
  <si>
    <t xml:space="preserve">Programa Juan de la Cierva Incorporación </t>
  </si>
  <si>
    <t>Programa Juan de la Cierva Formación</t>
  </si>
  <si>
    <t xml:space="preserve">Programa de formación de profesorado Universitario (FPU) </t>
  </si>
  <si>
    <t xml:space="preserve">Programa de formación personal Investigador (FPI) </t>
  </si>
  <si>
    <t>Productividad investigadora (sexenios)</t>
  </si>
  <si>
    <t>Productividad complementos art.69 LOU</t>
  </si>
  <si>
    <t>Productividad plazas vinculadas</t>
  </si>
  <si>
    <t>Productividad PAS Funcionario</t>
  </si>
  <si>
    <t>Complementos art.55 LOU</t>
  </si>
  <si>
    <t>Otro personal laboral PAS</t>
  </si>
  <si>
    <t>Personal fuera de Convenio</t>
  </si>
  <si>
    <t>Presupuesto participativo Campus Sostenible</t>
  </si>
  <si>
    <t>Programa de movilidad José Castillejo</t>
  </si>
  <si>
    <t xml:space="preserve">          *  Programa Ramón y Cajal Conv.2016 (62-RC16-642.24)</t>
  </si>
  <si>
    <t>.51</t>
  </si>
  <si>
    <t>Programa Beatriz Galindo</t>
  </si>
  <si>
    <t>Comisiones y Concursos de Profesorado.PDI externo</t>
  </si>
  <si>
    <t xml:space="preserve">Proyectos de convocatorias nacionales - Plan Estatal - Excelencia y Retos </t>
  </si>
  <si>
    <t xml:space="preserve">          *  Programa FPI Conv.2017 (62-FI17-642.21)</t>
  </si>
  <si>
    <t xml:space="preserve">          *  Programa FPI Conv.2018 (62-FI18-642.21)</t>
  </si>
  <si>
    <t xml:space="preserve">          *  Programa FPU Conv.2017 (62-FU17-642.22)</t>
  </si>
  <si>
    <t xml:space="preserve">          *  Programa FPU Conv.2018 (62-FU18-642.22)</t>
  </si>
  <si>
    <t xml:space="preserve">          *  Programa Juan de la Cierva Incorporación Conv.2018 (62-JI18-642.26)</t>
  </si>
  <si>
    <t>.29</t>
  </si>
  <si>
    <t xml:space="preserve">Contratos Programa Técnicos (AEI) </t>
  </si>
  <si>
    <t>Empleo Joven (AEI)</t>
  </si>
  <si>
    <t xml:space="preserve">Otras convocatorias competitivas </t>
  </si>
  <si>
    <t xml:space="preserve">Proyectos europeos (VCEE) </t>
  </si>
  <si>
    <t xml:space="preserve">Proyectos de convocatorias nacionales  (FEDER) </t>
  </si>
  <si>
    <t>Contratos investigación</t>
  </si>
  <si>
    <t>Proyectos y contratos art.83 LOU</t>
  </si>
  <si>
    <t>Prácticas formativas de colaboración</t>
  </si>
  <si>
    <t>Otros gastos financieros</t>
  </si>
  <si>
    <t xml:space="preserve">          *  Programa FPI Conv.2019 (62-FI19-642.21)</t>
  </si>
  <si>
    <t xml:space="preserve">          *  Programa FPU Conv.2019 (62-FU19-642.22)</t>
  </si>
  <si>
    <t xml:space="preserve">          *  Programa Juan de la Cierva Formación Conv.2019 (62-JF19-642.23)</t>
  </si>
  <si>
    <t xml:space="preserve">          *  Programa Beatriz Galindo Conv.2018 (62-GB18-642.25)</t>
  </si>
  <si>
    <t xml:space="preserve">          *  Programa Juan de la Cierva Incorporación Conv.2019 (62-JI19-642.26)</t>
  </si>
  <si>
    <t xml:space="preserve">          *  Contratos Programa Técnicos  Conv.2019 (62-TC19-642.27)</t>
  </si>
  <si>
    <t>.52</t>
  </si>
  <si>
    <t>Contratos Postdoctorales Parlamento-Universidad</t>
  </si>
  <si>
    <t>Asistencias Tribunales PAS</t>
  </si>
  <si>
    <t xml:space="preserve">          *  Programa FPI Conv.2020 (62-FI20-642.21)</t>
  </si>
  <si>
    <t xml:space="preserve">          *  Programa FPU Conv.2020 (62-FU20-642.22)</t>
  </si>
  <si>
    <t xml:space="preserve">          *  Programa Juan de la Cierva Formación Conv.2020 (62-JF20-642.23)</t>
  </si>
  <si>
    <t xml:space="preserve">          *  Programa Beatriz Galindo Conv.2020 (62-GB20-642.25)</t>
  </si>
  <si>
    <t xml:space="preserve">          *  Programa Juan de la Cierva Incorporación Conv.2020 (62-JI20-642.26)</t>
  </si>
  <si>
    <t xml:space="preserve">          *  Contratos Programa Técnicos  Conv.2020 (62-TC20-642.27)</t>
  </si>
  <si>
    <t xml:space="preserve">Proyectos europeos e internacionales </t>
  </si>
  <si>
    <t>Proyectos europeos  (FEDER)</t>
  </si>
  <si>
    <t>Proyectos europeos ERASMUS +</t>
  </si>
  <si>
    <t>CSIC (IBBTEC Bioincubadora empresarial)</t>
  </si>
  <si>
    <t>Contratos Postdoctorales "Augusto González Linares"</t>
  </si>
  <si>
    <t>Subvenciones y ayudas del VCS y TD</t>
  </si>
  <si>
    <t xml:space="preserve">          *  Programa Ramón y Cajal Conv.2021 (62-RC21-642.24)</t>
  </si>
  <si>
    <t xml:space="preserve">          *  Programa Beatriz Galindo Conv.2021 (62-GB21-642.25)</t>
  </si>
  <si>
    <t>Compromiso global</t>
  </si>
  <si>
    <t>Becas y ayudas movilidad estudiantes</t>
  </si>
  <si>
    <t>Becas postgrado atracción de talentos</t>
  </si>
  <si>
    <t xml:space="preserve">Programa P. investigador en formación predoctoral "Concepción Arenal-BIO" </t>
  </si>
  <si>
    <t xml:space="preserve">          *  Programa FPI Conv.2021 (62-FI21-642.21)</t>
  </si>
  <si>
    <t xml:space="preserve">          *  Programa FPU Conv.2021 (62-FU21-642.22)</t>
  </si>
  <si>
    <t xml:space="preserve">          *  Programa Juan de la Cierva Formación Conv.2021 (62-JF21-642.23)</t>
  </si>
  <si>
    <t xml:space="preserve">          *  Programa Ramón y Cajal Conv.2019 (62-RC19-642.24)</t>
  </si>
  <si>
    <t xml:space="preserve">          *  Programa Juan de la Cierva Incorporación Conv.2021 (62-JI21-642.26)</t>
  </si>
  <si>
    <t xml:space="preserve">          *  Contratos Programa Técnicos  Conv.2021 (62-TC21-642.27)</t>
  </si>
  <si>
    <t>.50</t>
  </si>
  <si>
    <t>50 Aniversario de la UC</t>
  </si>
  <si>
    <t>Patrimonio Cultural</t>
  </si>
  <si>
    <t>Prácticas profesionales en UC</t>
  </si>
  <si>
    <t>Estancias predoctorales</t>
  </si>
  <si>
    <t>Técnicos de interés general</t>
  </si>
  <si>
    <t>Ayuda recualificación sistema universitario español (NREC)</t>
  </si>
  <si>
    <t>Cátedras</t>
  </si>
  <si>
    <t xml:space="preserve">          *  Programa FPU Conv.2021</t>
  </si>
  <si>
    <t>Fondos adicionales 2018,2019,2020</t>
  </si>
  <si>
    <t>Amortización Programa INNOCAMPUS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</si>
</sst>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\ _€_-;_-@_-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EEF3F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4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4"/>
      </left>
      <right/>
      <top/>
      <bottom/>
      <diagonal/>
    </border>
    <border>
      <left/>
      <right/>
      <top style="thin">
        <color theme="3"/>
      </top>
      <bottom style="thin">
        <color theme="0"/>
      </bottom>
      <diagonal/>
    </border>
    <border>
      <left style="thin">
        <color theme="4"/>
      </left>
      <right/>
      <top style="thin">
        <color theme="3"/>
      </top>
      <bottom style="thin">
        <color theme="0"/>
      </bottom>
      <diagonal/>
    </border>
    <border>
      <left/>
      <right style="thin">
        <color theme="4"/>
      </right>
      <top style="thin">
        <color theme="3"/>
      </top>
      <bottom style="thin">
        <color theme="0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 style="thin">
        <color theme="4"/>
      </left>
      <right/>
      <top style="medium">
        <color theme="3"/>
      </top>
      <bottom style="thin">
        <color theme="3"/>
      </bottom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 style="medium">
        <color theme="3"/>
      </top>
      <bottom style="thin">
        <color theme="3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4"/>
      </right>
      <top/>
      <bottom style="thin">
        <color theme="0"/>
      </bottom>
      <diagonal/>
    </border>
    <border>
      <left/>
      <right style="thin">
        <color theme="4"/>
      </right>
      <top style="thin">
        <color theme="3"/>
      </top>
      <bottom style="thin">
        <color theme="3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0"/>
      </bottom>
      <diagonal/>
    </border>
    <border>
      <left style="thin">
        <color theme="4"/>
      </left>
      <right/>
      <top style="thin">
        <color theme="3"/>
      </top>
      <bottom style="thin">
        <color theme="4"/>
      </bottom>
      <diagonal/>
    </border>
    <border>
      <left/>
      <right/>
      <top style="thin">
        <color theme="3"/>
      </top>
      <bottom style="thin">
        <color theme="4"/>
      </bottom>
      <diagonal/>
    </border>
    <border>
      <left/>
      <right style="thin">
        <color theme="4"/>
      </right>
      <top style="thin">
        <color theme="3"/>
      </top>
      <bottom style="thin">
        <color theme="4"/>
      </bottom>
      <diagonal/>
    </border>
  </borders>
  <cellStyleXfs count="10">
    <xf numFmtId="0" fontId="0" fillId="0" borderId="0"/>
    <xf numFmtId="0" fontId="2" fillId="0" borderId="0" applyNumberFormat="0" applyFont="0" applyBorder="0" applyAlignment="0"/>
    <xf numFmtId="164" fontId="3" fillId="0" borderId="0" applyFont="0" applyFill="0" applyBorder="0" applyAlignment="0" applyProtection="0"/>
    <xf numFmtId="0" fontId="4" fillId="2" borderId="1" applyProtection="0">
      <alignment horizontal="center"/>
    </xf>
    <xf numFmtId="0" fontId="5" fillId="3" borderId="3" applyNumberFormat="0" applyBorder="0" applyAlignment="0" applyProtection="0">
      <alignment horizontal="center"/>
    </xf>
    <xf numFmtId="0" fontId="5" fillId="4" borderId="5" applyNumberFormat="0" applyProtection="0">
      <alignment horizontal="center"/>
    </xf>
    <xf numFmtId="0" fontId="4" fillId="5" borderId="8" applyNumberFormat="0" applyProtection="0">
      <alignment horizontal="center"/>
    </xf>
    <xf numFmtId="0" fontId="2" fillId="0" borderId="0" applyNumberFormat="0" applyFont="0" applyBorder="0" applyAlignment="0"/>
    <xf numFmtId="0" fontId="2" fillId="0" borderId="0"/>
    <xf numFmtId="0" fontId="2" fillId="0" borderId="0"/>
  </cellStyleXfs>
  <cellXfs count="70">
    <xf numFmtId="0" fontId="0" fillId="0" borderId="0" xfId="0"/>
    <xf numFmtId="0" fontId="4" fillId="2" borderId="2" xfId="3" applyFont="1" applyFill="1" applyBorder="1" applyAlignment="1">
      <alignment horizontal="center"/>
    </xf>
    <xf numFmtId="0" fontId="5" fillId="3" borderId="4" xfId="4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4" borderId="6" xfId="5" applyFont="1" applyFill="1" applyBorder="1" applyAlignment="1">
      <alignment horizontal="center"/>
    </xf>
    <xf numFmtId="164" fontId="5" fillId="4" borderId="7" xfId="5" applyNumberFormat="1" applyFont="1" applyFill="1" applyBorder="1" applyAlignment="1">
      <alignment horizontal="center"/>
    </xf>
    <xf numFmtId="0" fontId="4" fillId="5" borderId="9" xfId="6" applyFont="1" applyFill="1" applyBorder="1" applyAlignment="1">
      <alignment horizontal="center"/>
    </xf>
    <xf numFmtId="3" fontId="6" fillId="0" borderId="0" xfId="0" applyNumberFormat="1" applyFont="1" applyFill="1" applyBorder="1"/>
    <xf numFmtId="3" fontId="6" fillId="0" borderId="0" xfId="0" applyNumberFormat="1" applyFont="1"/>
    <xf numFmtId="164" fontId="5" fillId="3" borderId="10" xfId="2" applyNumberFormat="1" applyFont="1" applyFill="1" applyBorder="1" applyAlignment="1"/>
    <xf numFmtId="0" fontId="6" fillId="0" borderId="0" xfId="0" applyFont="1"/>
    <xf numFmtId="0" fontId="5" fillId="4" borderId="2" xfId="5" applyFont="1" applyFill="1" applyBorder="1" applyAlignment="1">
      <alignment horizontal="center"/>
    </xf>
    <xf numFmtId="164" fontId="6" fillId="0" borderId="0" xfId="0" applyNumberFormat="1" applyFont="1"/>
    <xf numFmtId="0" fontId="5" fillId="3" borderId="15" xfId="4" applyFont="1" applyFill="1" applyBorder="1" applyAlignment="1">
      <alignment horizontal="right"/>
    </xf>
    <xf numFmtId="0" fontId="5" fillId="4" borderId="18" xfId="5" applyFont="1" applyFill="1" applyBorder="1" applyAlignment="1">
      <alignment horizontal="center"/>
    </xf>
    <xf numFmtId="0" fontId="7" fillId="4" borderId="5" xfId="5" applyFont="1">
      <alignment horizontal="center"/>
    </xf>
    <xf numFmtId="0" fontId="4" fillId="2" borderId="1" xfId="3" applyFont="1">
      <alignment horizontal="center"/>
    </xf>
    <xf numFmtId="0" fontId="5" fillId="3" borderId="0" xfId="4" applyFont="1" applyBorder="1" applyAlignment="1">
      <alignment horizontal="right"/>
    </xf>
    <xf numFmtId="0" fontId="5" fillId="3" borderId="0" xfId="4" applyFont="1" applyBorder="1" applyAlignment="1"/>
    <xf numFmtId="0" fontId="5" fillId="4" borderId="5" xfId="5" applyFont="1">
      <alignment horizontal="center"/>
    </xf>
    <xf numFmtId="164" fontId="5" fillId="4" borderId="5" xfId="5" applyNumberFormat="1" applyFont="1">
      <alignment horizontal="center"/>
    </xf>
    <xf numFmtId="0" fontId="8" fillId="0" borderId="0" xfId="0" applyFont="1" applyFill="1" applyBorder="1"/>
    <xf numFmtId="0" fontId="5" fillId="4" borderId="12" xfId="5" applyFont="1" applyBorder="1">
      <alignment horizontal="center"/>
    </xf>
    <xf numFmtId="0" fontId="5" fillId="4" borderId="1" xfId="5" applyFont="1" applyBorder="1">
      <alignment horizontal="center"/>
    </xf>
    <xf numFmtId="0" fontId="4" fillId="5" borderId="8" xfId="6" applyFont="1">
      <alignment horizontal="center"/>
    </xf>
    <xf numFmtId="0" fontId="6" fillId="0" borderId="0" xfId="0" applyFont="1" applyFill="1" applyBorder="1"/>
    <xf numFmtId="0" fontId="6" fillId="0" borderId="0" xfId="8" applyFont="1" applyBorder="1"/>
    <xf numFmtId="164" fontId="1" fillId="0" borderId="0" xfId="2" applyFont="1" applyFill="1" applyBorder="1" applyAlignment="1">
      <alignment horizontal="center"/>
    </xf>
    <xf numFmtId="164" fontId="1" fillId="0" borderId="0" xfId="2" applyFont="1" applyFill="1" applyBorder="1"/>
    <xf numFmtId="0" fontId="5" fillId="3" borderId="16" xfId="4" applyFont="1" applyBorder="1" applyAlignment="1">
      <alignment horizontal="right"/>
    </xf>
    <xf numFmtId="0" fontId="5" fillId="3" borderId="16" xfId="4" applyFont="1" applyBorder="1" applyAlignment="1"/>
    <xf numFmtId="0" fontId="6" fillId="0" borderId="16" xfId="0" applyFont="1" applyFill="1" applyBorder="1"/>
    <xf numFmtId="0" fontId="6" fillId="6" borderId="0" xfId="0" applyFont="1" applyFill="1" applyBorder="1"/>
    <xf numFmtId="0" fontId="5" fillId="4" borderId="19" xfId="5" applyFont="1" applyFill="1" applyBorder="1" applyAlignment="1">
      <alignment horizontal="center"/>
    </xf>
    <xf numFmtId="0" fontId="5" fillId="4" borderId="20" xfId="5" applyFont="1" applyBorder="1">
      <alignment horizontal="center"/>
    </xf>
    <xf numFmtId="0" fontId="7" fillId="5" borderId="8" xfId="6" applyFont="1">
      <alignment horizontal="center"/>
    </xf>
    <xf numFmtId="164" fontId="9" fillId="5" borderId="8" xfId="6" applyNumberFormat="1" applyFont="1">
      <alignment horizontal="center"/>
    </xf>
    <xf numFmtId="164" fontId="9" fillId="5" borderId="11" xfId="6" applyNumberFormat="1" applyFont="1" applyFill="1" applyBorder="1" applyAlignment="1">
      <alignment horizontal="center"/>
    </xf>
    <xf numFmtId="0" fontId="6" fillId="0" borderId="0" xfId="8" applyFont="1" applyBorder="1" applyAlignment="1">
      <alignment wrapText="1"/>
    </xf>
    <xf numFmtId="0" fontId="6" fillId="0" borderId="0" xfId="8" applyFont="1" applyFill="1" applyBorder="1"/>
    <xf numFmtId="0" fontId="6" fillId="0" borderId="16" xfId="8" applyFont="1" applyBorder="1" applyAlignment="1">
      <alignment wrapText="1"/>
    </xf>
    <xf numFmtId="49" fontId="6" fillId="0" borderId="0" xfId="7" applyNumberFormat="1" applyFont="1" applyBorder="1"/>
    <xf numFmtId="0" fontId="6" fillId="6" borderId="0" xfId="8" applyFont="1" applyFill="1" applyBorder="1"/>
    <xf numFmtId="0" fontId="6" fillId="0" borderId="0" xfId="9" applyFont="1" applyBorder="1"/>
    <xf numFmtId="0" fontId="6" fillId="0" borderId="0" xfId="9" applyFont="1" applyFill="1" applyBorder="1"/>
    <xf numFmtId="3" fontId="6" fillId="0" borderId="0" xfId="9" applyNumberFormat="1" applyFont="1" applyFill="1" applyBorder="1"/>
    <xf numFmtId="164" fontId="10" fillId="0" borderId="0" xfId="2" applyFont="1" applyFill="1" applyBorder="1"/>
    <xf numFmtId="164" fontId="11" fillId="4" borderId="5" xfId="5" applyNumberFormat="1" applyFont="1">
      <alignment horizontal="center"/>
    </xf>
    <xf numFmtId="164" fontId="11" fillId="4" borderId="12" xfId="5" applyNumberFormat="1" applyFont="1" applyBorder="1">
      <alignment horizontal="center"/>
    </xf>
    <xf numFmtId="164" fontId="10" fillId="0" borderId="0" xfId="2" applyFont="1" applyFill="1" applyBorder="1" applyAlignment="1">
      <alignment horizontal="center"/>
    </xf>
    <xf numFmtId="164" fontId="6" fillId="0" borderId="0" xfId="2" applyFont="1" applyFill="1" applyBorder="1"/>
    <xf numFmtId="164" fontId="7" fillId="4" borderId="5" xfId="5" applyNumberFormat="1" applyFont="1">
      <alignment horizontal="center"/>
    </xf>
    <xf numFmtId="164" fontId="11" fillId="3" borderId="10" xfId="2" applyNumberFormat="1" applyFont="1" applyFill="1" applyBorder="1" applyAlignment="1"/>
    <xf numFmtId="164" fontId="10" fillId="0" borderId="16" xfId="2" applyFont="1" applyFill="1" applyBorder="1"/>
    <xf numFmtId="164" fontId="11" fillId="3" borderId="17" xfId="2" applyNumberFormat="1" applyFont="1" applyFill="1" applyBorder="1" applyAlignment="1"/>
    <xf numFmtId="164" fontId="11" fillId="4" borderId="20" xfId="5" applyNumberFormat="1" applyFont="1" applyBorder="1">
      <alignment horizontal="center"/>
    </xf>
    <xf numFmtId="164" fontId="6" fillId="0" borderId="16" xfId="2" applyFont="1" applyFill="1" applyBorder="1"/>
    <xf numFmtId="164" fontId="7" fillId="4" borderId="7" xfId="5" applyNumberFormat="1" applyFont="1" applyFill="1" applyBorder="1" applyAlignment="1">
      <alignment horizontal="center"/>
    </xf>
    <xf numFmtId="164" fontId="7" fillId="3" borderId="10" xfId="2" applyNumberFormat="1" applyFont="1" applyFill="1" applyBorder="1" applyAlignment="1"/>
    <xf numFmtId="164" fontId="7" fillId="3" borderId="17" xfId="2" applyNumberFormat="1" applyFont="1" applyFill="1" applyBorder="1" applyAlignment="1"/>
    <xf numFmtId="164" fontId="7" fillId="4" borderId="1" xfId="5" applyNumberFormat="1" applyFont="1" applyBorder="1">
      <alignment horizontal="center"/>
    </xf>
    <xf numFmtId="164" fontId="7" fillId="4" borderId="14" xfId="5" applyNumberFormat="1" applyFont="1" applyFill="1" applyBorder="1" applyAlignment="1">
      <alignment horizontal="center"/>
    </xf>
    <xf numFmtId="164" fontId="7" fillId="4" borderId="21" xfId="5" applyNumberFormat="1" applyFont="1" applyFill="1" applyBorder="1" applyAlignment="1">
      <alignment horizontal="center"/>
    </xf>
    <xf numFmtId="164" fontId="6" fillId="0" borderId="0" xfId="2" applyFont="1" applyFill="1" applyBorder="1" applyAlignment="1">
      <alignment horizontal="center"/>
    </xf>
    <xf numFmtId="164" fontId="7" fillId="4" borderId="13" xfId="5" applyNumberFormat="1" applyFont="1" applyFill="1" applyBorder="1" applyAlignment="1">
      <alignment horizontal="center"/>
    </xf>
    <xf numFmtId="3" fontId="6" fillId="0" borderId="16" xfId="9" applyNumberFormat="1" applyFont="1" applyFill="1" applyBorder="1"/>
    <xf numFmtId="3" fontId="6" fillId="0" borderId="0" xfId="9" applyNumberFormat="1" applyFont="1" applyBorder="1"/>
    <xf numFmtId="0" fontId="6" fillId="0" borderId="0" xfId="9" applyFont="1" applyBorder="1" applyAlignment="1">
      <alignment wrapText="1"/>
    </xf>
    <xf numFmtId="0" fontId="5" fillId="3" borderId="0" xfId="4" applyFont="1" applyBorder="1" applyAlignment="1">
      <alignment vertical="center"/>
    </xf>
    <xf numFmtId="0" fontId="6" fillId="0" borderId="16" xfId="9" applyFont="1" applyFill="1" applyBorder="1"/>
  </cellXfs>
  <cellStyles count="10">
    <cellStyle name="Millares [0]" xfId="2" builtinId="6"/>
    <cellStyle name="modelo1" xfId="1" xr:uid="{00000000-0005-0000-0000-000001000000}"/>
    <cellStyle name="Normal" xfId="0" builtinId="0"/>
    <cellStyle name="Normal 2 2" xfId="8" xr:uid="{00000000-0005-0000-0000-000003000000}"/>
    <cellStyle name="Normal 3" xfId="9" xr:uid="{00000000-0005-0000-0000-000004000000}"/>
    <cellStyle name="P2010-Encabezado" xfId="3" xr:uid="{00000000-0005-0000-0000-000005000000}"/>
    <cellStyle name="P2010-Primera Columna" xfId="4" xr:uid="{00000000-0005-0000-0000-000006000000}"/>
    <cellStyle name="P2010-SubTotales" xfId="5" xr:uid="{00000000-0005-0000-0000-000007000000}"/>
    <cellStyle name="P2010-Totales" xfId="6" xr:uid="{00000000-0005-0000-0000-000008000000}"/>
    <cellStyle name="ufg60" xfId="7" xr:uid="{00000000-0005-0000-0000-00000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9999"/>
      <rgbColor rgb="00FF0000"/>
      <rgbColor rgb="0000FF00"/>
      <rgbColor rgb="0000006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7C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009999"/>
      <rgbColor rgb="00000000"/>
      <rgbColor rgb="0000006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FF"/>
      <rgbColor rgb="00003366"/>
      <rgbColor rgb="00339966"/>
      <rgbColor rgb="00003300"/>
      <rgbColor rgb="00333300"/>
      <rgbColor rgb="00EAEAEA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ccion%20presupuestos\PRESUPUESTOS\Presupuesto%202022\trabajo%20excel\ANEXO%20V-%20P22%20UFG%20defini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ccion%20presupuestos\PRESUPUESTOS\Presupuesto%202022\trabajo%20excel\p22%20resumen37-89ct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ccion%20presupuestos\PRESUPUESTOS\presupuesto%202021\trabajo%20excel\ANEXO%20V-%20P21%20UFG%20compara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PTOS GRADO"/>
      <sheetName val="centros 229"/>
      <sheetName val=" c.estudiantes"/>
      <sheetName val="repro."/>
      <sheetName val="37"/>
      <sheetName val="52"/>
      <sheetName val="54"/>
      <sheetName val="55"/>
      <sheetName val="56"/>
      <sheetName val="60"/>
      <sheetName val="61"/>
      <sheetName val="62"/>
      <sheetName val="62-BIS"/>
      <sheetName val="64"/>
      <sheetName val="65"/>
      <sheetName val="67"/>
      <sheetName val="68 "/>
      <sheetName val="69"/>
      <sheetName val="70"/>
      <sheetName val="71"/>
      <sheetName val="72"/>
      <sheetName val="73"/>
      <sheetName val="74"/>
      <sheetName val="75"/>
      <sheetName val="76"/>
      <sheetName val="79"/>
      <sheetName val="81"/>
      <sheetName val="82"/>
      <sheetName val="84 SCTI"/>
      <sheetName val="85RE"/>
      <sheetName val="85CO"/>
      <sheetName val="86"/>
      <sheetName val="87"/>
      <sheetName val="89gp"/>
      <sheetName val="89as"/>
      <sheetName val="89GE"/>
      <sheetName val="89IN"/>
      <sheetName val="89SF"/>
    </sheetNames>
    <sheetDataSet>
      <sheetData sheetId="0">
        <row r="36">
          <cell r="C36">
            <v>589988</v>
          </cell>
        </row>
      </sheetData>
      <sheetData sheetId="1">
        <row r="16">
          <cell r="D16">
            <v>282856</v>
          </cell>
        </row>
        <row r="20">
          <cell r="D20">
            <v>15367</v>
          </cell>
        </row>
        <row r="21">
          <cell r="D21">
            <v>45000</v>
          </cell>
        </row>
        <row r="22">
          <cell r="D22">
            <v>35000</v>
          </cell>
        </row>
        <row r="23">
          <cell r="D23">
            <v>17000</v>
          </cell>
        </row>
        <row r="24">
          <cell r="D24">
            <v>225000</v>
          </cell>
        </row>
      </sheetData>
      <sheetData sheetId="2">
        <row r="19">
          <cell r="E19">
            <v>48011</v>
          </cell>
        </row>
      </sheetData>
      <sheetData sheetId="3">
        <row r="11">
          <cell r="E11">
            <v>100000</v>
          </cell>
        </row>
      </sheetData>
      <sheetData sheetId="4">
        <row r="7">
          <cell r="D7">
            <v>40000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36">
          <cell r="C36">
            <v>77688</v>
          </cell>
        </row>
        <row r="37">
          <cell r="C37">
            <v>293700</v>
          </cell>
        </row>
        <row r="38">
          <cell r="C38">
            <v>159400</v>
          </cell>
        </row>
        <row r="39">
          <cell r="C39">
            <v>238768</v>
          </cell>
        </row>
        <row r="40">
          <cell r="C40">
            <v>342720</v>
          </cell>
        </row>
        <row r="42">
          <cell r="C42">
            <v>91091</v>
          </cell>
        </row>
        <row r="43">
          <cell r="C43">
            <v>218842</v>
          </cell>
        </row>
        <row r="44">
          <cell r="C44">
            <v>110545</v>
          </cell>
        </row>
        <row r="45">
          <cell r="C45">
            <v>260400</v>
          </cell>
        </row>
        <row r="46">
          <cell r="C46">
            <v>260400</v>
          </cell>
        </row>
        <row r="48">
          <cell r="C48">
            <v>85527</v>
          </cell>
        </row>
        <row r="49">
          <cell r="C49">
            <v>30034</v>
          </cell>
        </row>
        <row r="50">
          <cell r="C50">
            <v>78900</v>
          </cell>
        </row>
        <row r="52">
          <cell r="C52">
            <v>20951</v>
          </cell>
        </row>
        <row r="53">
          <cell r="C53">
            <v>125706</v>
          </cell>
        </row>
        <row r="54">
          <cell r="C54">
            <v>86902</v>
          </cell>
        </row>
        <row r="55">
          <cell r="C55">
            <v>169350</v>
          </cell>
        </row>
        <row r="57">
          <cell r="C57">
            <v>190000</v>
          </cell>
        </row>
        <row r="58">
          <cell r="C58">
            <v>100000</v>
          </cell>
        </row>
        <row r="59">
          <cell r="C59">
            <v>100000</v>
          </cell>
        </row>
        <row r="61">
          <cell r="C61">
            <v>33150</v>
          </cell>
        </row>
        <row r="62">
          <cell r="C62">
            <v>33150</v>
          </cell>
        </row>
        <row r="63">
          <cell r="C63">
            <v>164696</v>
          </cell>
        </row>
        <row r="64">
          <cell r="C64">
            <v>147200</v>
          </cell>
        </row>
        <row r="66">
          <cell r="C66">
            <v>67414</v>
          </cell>
        </row>
        <row r="67">
          <cell r="C67">
            <v>71286</v>
          </cell>
        </row>
        <row r="68">
          <cell r="C68">
            <v>42000</v>
          </cell>
        </row>
        <row r="69">
          <cell r="D69">
            <v>1299373</v>
          </cell>
        </row>
        <row r="70">
          <cell r="D70">
            <v>332592.07999999996</v>
          </cell>
        </row>
      </sheetData>
      <sheetData sheetId="12">
        <row r="29">
          <cell r="E29">
            <v>3092865</v>
          </cell>
        </row>
        <row r="30">
          <cell r="E30">
            <v>674767</v>
          </cell>
        </row>
        <row r="31">
          <cell r="E31">
            <v>301428</v>
          </cell>
        </row>
      </sheetData>
      <sheetData sheetId="13"/>
      <sheetData sheetId="14"/>
      <sheetData sheetId="15"/>
      <sheetData sheetId="16">
        <row r="37">
          <cell r="E37">
            <v>80000</v>
          </cell>
        </row>
      </sheetData>
      <sheetData sheetId="17"/>
      <sheetData sheetId="18"/>
      <sheetData sheetId="19"/>
      <sheetData sheetId="20"/>
      <sheetData sheetId="21">
        <row r="40">
          <cell r="E40">
            <v>275000</v>
          </cell>
        </row>
        <row r="41">
          <cell r="E41">
            <v>180000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4">
          <cell r="E4">
            <v>85000</v>
          </cell>
        </row>
        <row r="6">
          <cell r="E6">
            <v>63000</v>
          </cell>
        </row>
        <row r="8">
          <cell r="E8">
            <v>100000</v>
          </cell>
        </row>
      </sheetData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€"/>
    </sheetNames>
    <sheetDataSet>
      <sheetData sheetId="0">
        <row r="5">
          <cell r="AH5">
            <v>18000</v>
          </cell>
        </row>
        <row r="6">
          <cell r="AH6">
            <v>45000</v>
          </cell>
        </row>
        <row r="8">
          <cell r="AH8">
            <v>1139000</v>
          </cell>
        </row>
        <row r="9">
          <cell r="AH9">
            <v>125000</v>
          </cell>
        </row>
        <row r="10">
          <cell r="AH10">
            <v>63200</v>
          </cell>
        </row>
        <row r="14">
          <cell r="AH14">
            <v>115000</v>
          </cell>
        </row>
        <row r="15">
          <cell r="AH15">
            <v>55000</v>
          </cell>
        </row>
        <row r="16">
          <cell r="AH16">
            <v>121125</v>
          </cell>
        </row>
        <row r="17">
          <cell r="AH17">
            <v>4000</v>
          </cell>
        </row>
        <row r="18">
          <cell r="AH18">
            <v>5450</v>
          </cell>
        </row>
        <row r="20">
          <cell r="AH20">
            <v>304500</v>
          </cell>
        </row>
        <row r="21">
          <cell r="AH21">
            <v>34400</v>
          </cell>
        </row>
        <row r="22">
          <cell r="AH22">
            <v>4650</v>
          </cell>
        </row>
        <row r="23">
          <cell r="AH23">
            <v>4000</v>
          </cell>
        </row>
        <row r="25">
          <cell r="AH25">
            <v>141264</v>
          </cell>
        </row>
        <row r="26">
          <cell r="AH26">
            <v>11220</v>
          </cell>
        </row>
        <row r="27">
          <cell r="AH27">
            <v>184400</v>
          </cell>
        </row>
        <row r="29">
          <cell r="AH29">
            <v>1450000</v>
          </cell>
        </row>
        <row r="30">
          <cell r="AH30">
            <v>105000</v>
          </cell>
        </row>
        <row r="31">
          <cell r="AH31">
            <v>470000</v>
          </cell>
        </row>
        <row r="32">
          <cell r="AH32">
            <v>5800</v>
          </cell>
        </row>
        <row r="33">
          <cell r="AH33">
            <v>5000</v>
          </cell>
        </row>
        <row r="34">
          <cell r="AH34">
            <v>64000</v>
          </cell>
        </row>
        <row r="37">
          <cell r="AH37">
            <v>33158</v>
          </cell>
        </row>
        <row r="38">
          <cell r="AH38">
            <v>3500</v>
          </cell>
        </row>
        <row r="39">
          <cell r="AH39">
            <v>400000</v>
          </cell>
        </row>
        <row r="40">
          <cell r="AH40">
            <v>26300</v>
          </cell>
        </row>
        <row r="41">
          <cell r="AH41">
            <v>64508</v>
          </cell>
        </row>
        <row r="43">
          <cell r="AH43">
            <v>481505</v>
          </cell>
        </row>
        <row r="44">
          <cell r="AH44">
            <v>35192</v>
          </cell>
        </row>
        <row r="45">
          <cell r="AH45">
            <v>3990</v>
          </cell>
        </row>
        <row r="46">
          <cell r="AH46">
            <v>6305</v>
          </cell>
        </row>
        <row r="47">
          <cell r="AH47">
            <v>28500</v>
          </cell>
        </row>
        <row r="48">
          <cell r="AH48">
            <v>5000</v>
          </cell>
        </row>
        <row r="50">
          <cell r="AH50">
            <v>3000</v>
          </cell>
        </row>
        <row r="51">
          <cell r="AH51">
            <v>18600</v>
          </cell>
        </row>
        <row r="52">
          <cell r="AH52">
            <v>87900</v>
          </cell>
        </row>
        <row r="53">
          <cell r="AH53">
            <v>50000</v>
          </cell>
        </row>
        <row r="54">
          <cell r="AH54">
            <v>60000</v>
          </cell>
        </row>
        <row r="55">
          <cell r="AH55">
            <v>85850</v>
          </cell>
        </row>
        <row r="56">
          <cell r="AH56">
            <v>14540</v>
          </cell>
        </row>
        <row r="57">
          <cell r="AH57">
            <v>155500</v>
          </cell>
        </row>
        <row r="58">
          <cell r="AH58">
            <v>558512</v>
          </cell>
        </row>
        <row r="59">
          <cell r="AH59">
            <v>23218</v>
          </cell>
        </row>
        <row r="60">
          <cell r="AH60">
            <v>23218</v>
          </cell>
        </row>
        <row r="62">
          <cell r="AH62">
            <v>83240</v>
          </cell>
        </row>
        <row r="63">
          <cell r="AH63">
            <v>9325</v>
          </cell>
        </row>
        <row r="64">
          <cell r="AH64">
            <v>45000</v>
          </cell>
        </row>
        <row r="66">
          <cell r="AH66">
            <v>10000</v>
          </cell>
        </row>
        <row r="67">
          <cell r="AH67">
            <v>11990</v>
          </cell>
        </row>
        <row r="68">
          <cell r="AH68">
            <v>20000</v>
          </cell>
        </row>
        <row r="69">
          <cell r="AH69">
            <v>50000</v>
          </cell>
        </row>
        <row r="71">
          <cell r="AH71">
            <v>8000</v>
          </cell>
        </row>
        <row r="72">
          <cell r="AH72">
            <v>1100000</v>
          </cell>
        </row>
        <row r="73">
          <cell r="AH73">
            <v>41300</v>
          </cell>
        </row>
        <row r="77">
          <cell r="AH77">
            <v>20000</v>
          </cell>
        </row>
        <row r="80">
          <cell r="AH80">
            <v>100000</v>
          </cell>
        </row>
        <row r="83">
          <cell r="AH83">
            <v>139500</v>
          </cell>
        </row>
        <row r="84">
          <cell r="AH84">
            <v>111500</v>
          </cell>
        </row>
        <row r="85">
          <cell r="AH85">
            <v>25000</v>
          </cell>
        </row>
        <row r="88">
          <cell r="AH88">
            <v>1900000</v>
          </cell>
        </row>
        <row r="89">
          <cell r="AH89">
            <v>940500</v>
          </cell>
        </row>
        <row r="90">
          <cell r="AH90">
            <v>46000</v>
          </cell>
        </row>
        <row r="92">
          <cell r="AH92">
            <v>22330</v>
          </cell>
        </row>
        <row r="94">
          <cell r="AH94">
            <v>82760</v>
          </cell>
        </row>
        <row r="95">
          <cell r="AH95">
            <v>40000</v>
          </cell>
        </row>
        <row r="96">
          <cell r="AH96">
            <v>55250</v>
          </cell>
        </row>
        <row r="97">
          <cell r="AH97">
            <v>55000</v>
          </cell>
        </row>
        <row r="99">
          <cell r="AH99">
            <v>48500</v>
          </cell>
        </row>
        <row r="100">
          <cell r="AH100">
            <v>30650</v>
          </cell>
        </row>
        <row r="101">
          <cell r="AH101">
            <v>61000</v>
          </cell>
        </row>
        <row r="103">
          <cell r="AH103">
            <v>71000</v>
          </cell>
        </row>
        <row r="104">
          <cell r="AH104">
            <v>5000</v>
          </cell>
        </row>
        <row r="105">
          <cell r="AH105">
            <v>7000</v>
          </cell>
        </row>
        <row r="107">
          <cell r="AH107">
            <v>5000</v>
          </cell>
        </row>
        <row r="108">
          <cell r="AH108">
            <v>750</v>
          </cell>
        </row>
        <row r="109">
          <cell r="AH109">
            <v>589170</v>
          </cell>
        </row>
        <row r="111">
          <cell r="AH111">
            <v>68330</v>
          </cell>
        </row>
        <row r="115">
          <cell r="AH115">
            <v>14750</v>
          </cell>
        </row>
        <row r="116">
          <cell r="AH116">
            <v>5300</v>
          </cell>
        </row>
        <row r="117">
          <cell r="AH117">
            <v>20000</v>
          </cell>
        </row>
        <row r="118">
          <cell r="AH118">
            <v>50000</v>
          </cell>
        </row>
        <row r="119">
          <cell r="AH119">
            <v>16400</v>
          </cell>
        </row>
        <row r="121">
          <cell r="AH121">
            <v>11800</v>
          </cell>
        </row>
        <row r="123">
          <cell r="AH123">
            <v>6500</v>
          </cell>
        </row>
        <row r="124">
          <cell r="AH124">
            <v>155000</v>
          </cell>
        </row>
        <row r="126">
          <cell r="AH126">
            <v>72480</v>
          </cell>
        </row>
        <row r="130">
          <cell r="AH130">
            <v>7864</v>
          </cell>
        </row>
        <row r="131">
          <cell r="AH131">
            <v>13505</v>
          </cell>
        </row>
        <row r="132">
          <cell r="AH132">
            <v>500</v>
          </cell>
        </row>
        <row r="134">
          <cell r="AH134">
            <v>4900</v>
          </cell>
        </row>
        <row r="135">
          <cell r="AH135">
            <v>5000</v>
          </cell>
        </row>
        <row r="143">
          <cell r="AH143">
            <v>3000</v>
          </cell>
        </row>
        <row r="146">
          <cell r="AH146">
            <v>1643</v>
          </cell>
        </row>
        <row r="147">
          <cell r="AH147">
            <v>2073</v>
          </cell>
        </row>
        <row r="148">
          <cell r="AH148">
            <v>1276</v>
          </cell>
        </row>
        <row r="165">
          <cell r="AH165">
            <v>79900</v>
          </cell>
        </row>
        <row r="175">
          <cell r="AH175">
            <v>250000</v>
          </cell>
        </row>
        <row r="183">
          <cell r="AH183">
            <v>251749</v>
          </cell>
        </row>
        <row r="186">
          <cell r="AH186">
            <v>1000</v>
          </cell>
        </row>
        <row r="187">
          <cell r="AH187">
            <v>11850</v>
          </cell>
        </row>
        <row r="197">
          <cell r="AH197">
            <v>210000</v>
          </cell>
        </row>
        <row r="206">
          <cell r="AH206">
            <v>1092000</v>
          </cell>
        </row>
        <row r="207">
          <cell r="AH207">
            <v>900000</v>
          </cell>
        </row>
        <row r="208">
          <cell r="AH208">
            <v>9000</v>
          </cell>
        </row>
        <row r="210">
          <cell r="AH210">
            <v>1430507</v>
          </cell>
        </row>
        <row r="211">
          <cell r="AH211">
            <v>48140</v>
          </cell>
        </row>
        <row r="212">
          <cell r="AH212">
            <v>132150</v>
          </cell>
        </row>
        <row r="213">
          <cell r="AH213">
            <v>1470000</v>
          </cell>
        </row>
        <row r="214">
          <cell r="AH214">
            <v>644926</v>
          </cell>
        </row>
        <row r="215">
          <cell r="AH215">
            <v>1423000</v>
          </cell>
        </row>
        <row r="216">
          <cell r="AH216">
            <v>3900000</v>
          </cell>
        </row>
        <row r="218">
          <cell r="AH218">
            <v>16000</v>
          </cell>
        </row>
        <row r="219">
          <cell r="AH219">
            <v>36000</v>
          </cell>
        </row>
        <row r="220">
          <cell r="AH220">
            <v>30000</v>
          </cell>
        </row>
        <row r="221">
          <cell r="AH221">
            <v>75000</v>
          </cell>
        </row>
        <row r="222">
          <cell r="AH222">
            <v>16000</v>
          </cell>
        </row>
        <row r="224">
          <cell r="AH224">
            <v>10000</v>
          </cell>
        </row>
        <row r="225">
          <cell r="AH225">
            <v>12300</v>
          </cell>
        </row>
        <row r="226">
          <cell r="AH226">
            <v>42000</v>
          </cell>
        </row>
        <row r="228">
          <cell r="AH228">
            <v>1432368</v>
          </cell>
        </row>
        <row r="229">
          <cell r="AH229">
            <v>330675</v>
          </cell>
        </row>
        <row r="242">
          <cell r="AH242">
            <v>78565</v>
          </cell>
        </row>
        <row r="243">
          <cell r="AH243">
            <v>3464580</v>
          </cell>
        </row>
        <row r="244">
          <cell r="AH244">
            <v>771655</v>
          </cell>
        </row>
        <row r="246">
          <cell r="AH246">
            <v>907680</v>
          </cell>
        </row>
        <row r="247">
          <cell r="AH247">
            <v>30000</v>
          </cell>
        </row>
        <row r="248">
          <cell r="AH248">
            <v>738000</v>
          </cell>
        </row>
        <row r="249">
          <cell r="AH249">
            <v>260000</v>
          </cell>
        </row>
        <row r="251">
          <cell r="AH251">
            <v>64869</v>
          </cell>
        </row>
        <row r="253">
          <cell r="AH253">
            <v>115000</v>
          </cell>
        </row>
        <row r="260">
          <cell r="AH260">
            <v>90267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mparativo 20-21"/>
      <sheetName val="texto"/>
      <sheetName val="resumen presupuesto"/>
      <sheetName val="resumen presup.17-21 (2)"/>
      <sheetName val="afectados ingresos"/>
      <sheetName val="afectados Contrato Programa"/>
      <sheetName val="No afectados"/>
      <sheetName val="gastos no afect.ufg"/>
      <sheetName val="tit.ingresos"/>
      <sheetName val="c.programa 2010-2021 inicial"/>
      <sheetName val="c.programa 2010-2021 final"/>
      <sheetName val="sec.88"/>
      <sheetName val="portada gastos"/>
      <sheetName val="PORT.CAP.1"/>
      <sheetName val="Capitulo 1º"/>
      <sheetName val="89gp"/>
      <sheetName val="89as"/>
      <sheetName val="tit.gastos"/>
      <sheetName val="regas "/>
      <sheetName val="tit.ufg"/>
      <sheetName val="DPTOS GRADO"/>
      <sheetName val="centros 229"/>
      <sheetName val=" c.estudiantes"/>
      <sheetName val="repro."/>
      <sheetName val="37"/>
      <sheetName val="52"/>
      <sheetName val="54"/>
      <sheetName val="55"/>
      <sheetName val="56"/>
      <sheetName val="60"/>
      <sheetName val="61"/>
      <sheetName val="62"/>
      <sheetName val="62-BIS"/>
      <sheetName val="64"/>
      <sheetName val="65"/>
      <sheetName val="67"/>
      <sheetName val="68 "/>
      <sheetName val="69"/>
      <sheetName val="70"/>
      <sheetName val="71"/>
      <sheetName val="72"/>
      <sheetName val="73"/>
      <sheetName val="74"/>
      <sheetName val="75"/>
      <sheetName val="76"/>
      <sheetName val="79"/>
      <sheetName val="81"/>
      <sheetName val="82"/>
      <sheetName val="84 SCTI"/>
      <sheetName val="85RE"/>
      <sheetName val="85CO"/>
      <sheetName val="86"/>
      <sheetName val="87"/>
      <sheetName val="89GE"/>
      <sheetName val="89IN"/>
      <sheetName val="89S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6">
          <cell r="D36">
            <v>578420</v>
          </cell>
        </row>
      </sheetData>
      <sheetData sheetId="22">
        <row r="16">
          <cell r="E16">
            <v>278897</v>
          </cell>
        </row>
        <row r="20">
          <cell r="E20">
            <v>15367</v>
          </cell>
        </row>
        <row r="21">
          <cell r="E21">
            <v>40976</v>
          </cell>
        </row>
        <row r="22">
          <cell r="E22">
            <v>26010</v>
          </cell>
        </row>
      </sheetData>
      <sheetData sheetId="23"/>
      <sheetData sheetId="24"/>
      <sheetData sheetId="25">
        <row r="4">
          <cell r="E4">
            <v>49625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E4">
            <v>338570</v>
          </cell>
        </row>
      </sheetData>
      <sheetData sheetId="42"/>
      <sheetData sheetId="43">
        <row r="4">
          <cell r="E4">
            <v>194545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3C7C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3C7C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285"/>
  <sheetViews>
    <sheetView tabSelected="1" view="pageBreakPreview" zoomScaleNormal="100" zoomScaleSheetLayoutView="100" workbookViewId="0">
      <selection activeCell="F10" sqref="F10"/>
    </sheetView>
  </sheetViews>
  <sheetFormatPr baseColWidth="10" defaultRowHeight="15" x14ac:dyDescent="0.25"/>
  <cols>
    <col min="1" max="1" width="6.7109375" style="10" customWidth="1"/>
    <col min="2" max="2" width="6" style="10" customWidth="1"/>
    <col min="3" max="3" width="3.5703125" style="10" bestFit="1" customWidth="1"/>
    <col min="4" max="4" width="68.28515625" style="10" customWidth="1"/>
    <col min="5" max="5" width="10.140625" style="10" customWidth="1"/>
    <col min="6" max="6" width="13.7109375" style="10" customWidth="1"/>
    <col min="7" max="7" width="13.85546875" style="10" customWidth="1"/>
    <col min="8" max="8" width="16.7109375" style="10" customWidth="1"/>
    <col min="9" max="9" width="13.85546875" style="10" bestFit="1" customWidth="1"/>
    <col min="10" max="10" width="15.5703125" style="10" customWidth="1"/>
    <col min="11" max="11" width="13.85546875" style="10" bestFit="1" customWidth="1"/>
    <col min="12" max="16384" width="11.42578125" style="10"/>
  </cols>
  <sheetData>
    <row r="2" spans="1:11" ht="30" customHeight="1" x14ac:dyDescent="0.25">
      <c r="A2" s="1" t="s">
        <v>148</v>
      </c>
      <c r="B2" s="16" t="s">
        <v>109</v>
      </c>
      <c r="C2" s="16" t="s">
        <v>109</v>
      </c>
      <c r="D2" s="16" t="s">
        <v>113</v>
      </c>
      <c r="E2" s="16"/>
      <c r="F2" s="16" t="s">
        <v>116</v>
      </c>
      <c r="G2" s="16" t="s">
        <v>174</v>
      </c>
      <c r="H2" s="16" t="s">
        <v>172</v>
      </c>
    </row>
    <row r="3" spans="1:11" ht="20.100000000000001" customHeight="1" x14ac:dyDescent="0.25">
      <c r="A3" s="2"/>
      <c r="B3" s="17"/>
      <c r="C3" s="18"/>
      <c r="D3" s="3" t="s">
        <v>114</v>
      </c>
      <c r="E3" s="3"/>
      <c r="F3" s="27"/>
      <c r="G3" s="28"/>
      <c r="H3" s="9"/>
    </row>
    <row r="4" spans="1:11" ht="20.100000000000001" customHeight="1" x14ac:dyDescent="0.25">
      <c r="A4" s="2" t="s">
        <v>109</v>
      </c>
      <c r="B4" s="17" t="s">
        <v>109</v>
      </c>
      <c r="C4" s="18" t="s">
        <v>109</v>
      </c>
      <c r="D4" s="3" t="s">
        <v>115</v>
      </c>
      <c r="E4" s="3"/>
      <c r="F4" s="27"/>
      <c r="G4" s="28"/>
      <c r="H4" s="9"/>
    </row>
    <row r="5" spans="1:11" ht="20.100000000000001" customHeight="1" x14ac:dyDescent="0.25">
      <c r="A5" s="4">
        <v>11</v>
      </c>
      <c r="B5" s="19" t="s">
        <v>109</v>
      </c>
      <c r="C5" s="19" t="s">
        <v>109</v>
      </c>
      <c r="D5" s="19" t="s">
        <v>178</v>
      </c>
      <c r="E5" s="19"/>
      <c r="F5" s="51"/>
      <c r="G5" s="51"/>
      <c r="H5" s="57">
        <f>+G6</f>
        <v>114000</v>
      </c>
    </row>
    <row r="6" spans="1:11" ht="20.100000000000001" customHeight="1" x14ac:dyDescent="0.25">
      <c r="A6" s="2"/>
      <c r="B6" s="17">
        <v>110</v>
      </c>
      <c r="C6" s="18" t="s">
        <v>109</v>
      </c>
      <c r="D6" s="25" t="s">
        <v>179</v>
      </c>
      <c r="E6" s="25"/>
      <c r="F6" s="46"/>
      <c r="G6" s="50">
        <v>114000</v>
      </c>
      <c r="H6" s="52"/>
    </row>
    <row r="7" spans="1:11" ht="20.100000000000001" customHeight="1" x14ac:dyDescent="0.25">
      <c r="A7" s="4">
        <v>12</v>
      </c>
      <c r="B7" s="19" t="s">
        <v>109</v>
      </c>
      <c r="C7" s="19" t="s">
        <v>109</v>
      </c>
      <c r="D7" s="19" t="s">
        <v>1</v>
      </c>
      <c r="E7" s="19"/>
      <c r="F7" s="47"/>
      <c r="G7" s="47"/>
      <c r="H7" s="57">
        <f>SUM(G8:G11)</f>
        <v>40104713</v>
      </c>
    </row>
    <row r="8" spans="1:11" ht="20.100000000000001" customHeight="1" x14ac:dyDescent="0.25">
      <c r="A8" s="2" t="s">
        <v>109</v>
      </c>
      <c r="B8" s="17">
        <v>120</v>
      </c>
      <c r="C8" s="18" t="s">
        <v>109</v>
      </c>
      <c r="D8" s="25" t="s">
        <v>2</v>
      </c>
      <c r="E8" s="25"/>
      <c r="F8" s="46"/>
      <c r="G8" s="50">
        <f>SUM(F9:F10)</f>
        <v>19576382</v>
      </c>
      <c r="H8" s="52"/>
      <c r="I8" s="12"/>
    </row>
    <row r="9" spans="1:11" ht="20.100000000000001" customHeight="1" x14ac:dyDescent="0.25">
      <c r="A9" s="2" t="s">
        <v>109</v>
      </c>
      <c r="B9" s="17" t="s">
        <v>109</v>
      </c>
      <c r="C9" s="18" t="s">
        <v>118</v>
      </c>
      <c r="D9" s="25" t="s">
        <v>168</v>
      </c>
      <c r="E9" s="25"/>
      <c r="F9" s="50">
        <v>13050764</v>
      </c>
      <c r="H9" s="52"/>
      <c r="I9" s="12"/>
      <c r="J9" s="8">
        <f>+F9+F12+F26+F27+F28</f>
        <v>33368692</v>
      </c>
    </row>
    <row r="10" spans="1:11" ht="20.100000000000001" customHeight="1" x14ac:dyDescent="0.25">
      <c r="A10" s="2" t="s">
        <v>109</v>
      </c>
      <c r="B10" s="17" t="s">
        <v>109</v>
      </c>
      <c r="C10" s="18" t="s">
        <v>119</v>
      </c>
      <c r="D10" s="25" t="s">
        <v>169</v>
      </c>
      <c r="E10" s="25"/>
      <c r="F10" s="50">
        <v>6525618</v>
      </c>
      <c r="G10" s="50"/>
      <c r="H10" s="52"/>
      <c r="J10" s="8"/>
    </row>
    <row r="11" spans="1:11" ht="20.100000000000001" customHeight="1" x14ac:dyDescent="0.25">
      <c r="A11" s="2" t="s">
        <v>109</v>
      </c>
      <c r="B11" s="17">
        <v>121</v>
      </c>
      <c r="C11" s="18" t="s">
        <v>109</v>
      </c>
      <c r="D11" s="25" t="s">
        <v>3</v>
      </c>
      <c r="E11" s="25"/>
      <c r="F11" s="46"/>
      <c r="G11" s="50">
        <f>SUM(F12:F13)</f>
        <v>20528331</v>
      </c>
      <c r="H11" s="52"/>
      <c r="J11" s="12">
        <f>+F10+F13+F30</f>
        <v>12909909</v>
      </c>
    </row>
    <row r="12" spans="1:11" ht="20.100000000000001" customHeight="1" x14ac:dyDescent="0.25">
      <c r="A12" s="2" t="s">
        <v>109</v>
      </c>
      <c r="B12" s="17" t="s">
        <v>109</v>
      </c>
      <c r="C12" s="18" t="s">
        <v>118</v>
      </c>
      <c r="D12" s="25" t="s">
        <v>168</v>
      </c>
      <c r="E12" s="25"/>
      <c r="F12" s="50">
        <f>20468952-2581387-2851761-580740-151024</f>
        <v>14304040</v>
      </c>
      <c r="G12" s="46"/>
      <c r="H12" s="52"/>
      <c r="K12" s="12"/>
    </row>
    <row r="13" spans="1:11" ht="20.100000000000001" customHeight="1" x14ac:dyDescent="0.25">
      <c r="A13" s="2" t="s">
        <v>109</v>
      </c>
      <c r="B13" s="17" t="s">
        <v>109</v>
      </c>
      <c r="C13" s="18" t="s">
        <v>119</v>
      </c>
      <c r="D13" s="25" t="s">
        <v>169</v>
      </c>
      <c r="E13" s="25"/>
      <c r="F13" s="50">
        <f>6384291-160000</f>
        <v>6224291</v>
      </c>
      <c r="G13" s="46"/>
      <c r="H13" s="52"/>
      <c r="K13" s="8"/>
    </row>
    <row r="14" spans="1:11" ht="20.100000000000001" customHeight="1" x14ac:dyDescent="0.25">
      <c r="A14" s="4">
        <v>13</v>
      </c>
      <c r="B14" s="19" t="s">
        <v>109</v>
      </c>
      <c r="C14" s="19" t="s">
        <v>109</v>
      </c>
      <c r="D14" s="19" t="s">
        <v>4</v>
      </c>
      <c r="E14" s="19"/>
      <c r="F14" s="47"/>
      <c r="G14" s="47"/>
      <c r="H14" s="57">
        <f>SUM(G15:G23)</f>
        <v>20314262</v>
      </c>
      <c r="J14" s="8"/>
    </row>
    <row r="15" spans="1:11" ht="20.100000000000001" customHeight="1" x14ac:dyDescent="0.25">
      <c r="A15" s="2" t="s">
        <v>109</v>
      </c>
      <c r="B15" s="17">
        <v>130</v>
      </c>
      <c r="C15" s="18" t="s">
        <v>109</v>
      </c>
      <c r="D15" s="25" t="s">
        <v>2</v>
      </c>
      <c r="E15" s="25"/>
      <c r="F15" s="46"/>
      <c r="G15" s="50">
        <f>SUM(F16:F17)</f>
        <v>17407818</v>
      </c>
      <c r="H15" s="52"/>
    </row>
    <row r="16" spans="1:11" ht="20.100000000000001" customHeight="1" x14ac:dyDescent="0.25">
      <c r="A16" s="2" t="s">
        <v>109</v>
      </c>
      <c r="B16" s="17" t="s">
        <v>109</v>
      </c>
      <c r="C16" s="18" t="s">
        <v>118</v>
      </c>
      <c r="D16" s="25" t="s">
        <v>168</v>
      </c>
      <c r="E16" s="25"/>
      <c r="F16" s="50">
        <f>13464312-597709-303598-1000000</f>
        <v>11563005</v>
      </c>
      <c r="G16" s="50"/>
      <c r="H16" s="52"/>
      <c r="I16" s="8"/>
      <c r="J16" s="12">
        <f>+F16+F19</f>
        <v>12464312</v>
      </c>
    </row>
    <row r="17" spans="1:11" ht="20.100000000000001" customHeight="1" x14ac:dyDescent="0.25">
      <c r="A17" s="2" t="s">
        <v>109</v>
      </c>
      <c r="B17" s="17" t="s">
        <v>109</v>
      </c>
      <c r="C17" s="18" t="s">
        <v>119</v>
      </c>
      <c r="D17" s="25" t="s">
        <v>169</v>
      </c>
      <c r="E17" s="25"/>
      <c r="F17" s="50">
        <v>5844813</v>
      </c>
      <c r="G17" s="50"/>
      <c r="H17" s="52"/>
      <c r="I17" s="8"/>
      <c r="J17" s="8"/>
    </row>
    <row r="18" spans="1:11" ht="20.100000000000001" customHeight="1" x14ac:dyDescent="0.25">
      <c r="A18" s="2" t="s">
        <v>109</v>
      </c>
      <c r="B18" s="17">
        <v>131</v>
      </c>
      <c r="C18" s="18" t="s">
        <v>109</v>
      </c>
      <c r="D18" s="25" t="s">
        <v>3</v>
      </c>
      <c r="E18" s="25"/>
      <c r="F18" s="50"/>
      <c r="G18" s="50">
        <f>SUM(F19:F21)</f>
        <v>2681444</v>
      </c>
      <c r="H18" s="52"/>
      <c r="I18" s="8"/>
    </row>
    <row r="19" spans="1:11" ht="20.100000000000001" customHeight="1" x14ac:dyDescent="0.25">
      <c r="A19" s="2" t="s">
        <v>109</v>
      </c>
      <c r="B19" s="17" t="s">
        <v>109</v>
      </c>
      <c r="C19" s="18" t="s">
        <v>118</v>
      </c>
      <c r="D19" s="25" t="s">
        <v>170</v>
      </c>
      <c r="E19" s="25"/>
      <c r="F19" s="50">
        <f>597709+303598</f>
        <v>901307</v>
      </c>
      <c r="H19" s="52"/>
      <c r="I19" s="8"/>
    </row>
    <row r="20" spans="1:11" ht="20.100000000000001" customHeight="1" x14ac:dyDescent="0.25">
      <c r="A20" s="2" t="s">
        <v>109</v>
      </c>
      <c r="B20" s="17" t="s">
        <v>109</v>
      </c>
      <c r="C20" s="18" t="s">
        <v>119</v>
      </c>
      <c r="D20" s="25" t="s">
        <v>169</v>
      </c>
      <c r="E20" s="25"/>
      <c r="F20" s="50">
        <v>780137</v>
      </c>
      <c r="G20" s="50"/>
      <c r="H20" s="52"/>
      <c r="I20" s="8"/>
    </row>
    <row r="21" spans="1:11" ht="20.100000000000001" customHeight="1" x14ac:dyDescent="0.25">
      <c r="A21" s="2"/>
      <c r="B21" s="17"/>
      <c r="C21" s="18" t="s">
        <v>121</v>
      </c>
      <c r="D21" s="25" t="s">
        <v>249</v>
      </c>
      <c r="E21" s="25"/>
      <c r="F21" s="50">
        <v>1000000</v>
      </c>
      <c r="G21" s="50"/>
      <c r="H21" s="52"/>
      <c r="I21" s="8"/>
    </row>
    <row r="22" spans="1:11" ht="20.100000000000001" customHeight="1" x14ac:dyDescent="0.25">
      <c r="A22" s="2" t="s">
        <v>109</v>
      </c>
      <c r="B22" s="17">
        <v>132</v>
      </c>
      <c r="C22" s="18"/>
      <c r="D22" s="25" t="s">
        <v>250</v>
      </c>
      <c r="E22" s="25"/>
      <c r="F22" s="50"/>
      <c r="G22" s="50">
        <f>+F23</f>
        <v>225000</v>
      </c>
      <c r="H22" s="52"/>
    </row>
    <row r="23" spans="1:11" ht="20.100000000000001" customHeight="1" x14ac:dyDescent="0.25">
      <c r="A23" s="2"/>
      <c r="B23" s="17"/>
      <c r="C23" s="18" t="s">
        <v>119</v>
      </c>
      <c r="D23" s="25" t="s">
        <v>251</v>
      </c>
      <c r="E23" s="25"/>
      <c r="F23" s="50">
        <v>225000</v>
      </c>
      <c r="G23" s="50"/>
      <c r="H23" s="52"/>
    </row>
    <row r="24" spans="1:11" ht="20.100000000000001" customHeight="1" x14ac:dyDescent="0.25">
      <c r="A24" s="4">
        <v>15</v>
      </c>
      <c r="B24" s="19" t="s">
        <v>109</v>
      </c>
      <c r="C24" s="19" t="s">
        <v>109</v>
      </c>
      <c r="D24" s="19" t="s">
        <v>5</v>
      </c>
      <c r="E24" s="19"/>
      <c r="F24" s="51"/>
      <c r="G24" s="51"/>
      <c r="H24" s="57">
        <f>+G25</f>
        <v>6324912</v>
      </c>
    </row>
    <row r="25" spans="1:11" ht="20.100000000000001" customHeight="1" x14ac:dyDescent="0.25">
      <c r="A25" s="2" t="s">
        <v>109</v>
      </c>
      <c r="B25" s="17">
        <v>150</v>
      </c>
      <c r="C25" s="18" t="s">
        <v>109</v>
      </c>
      <c r="D25" s="25" t="s">
        <v>6</v>
      </c>
      <c r="E25" s="25"/>
      <c r="F25" s="50"/>
      <c r="G25" s="50">
        <f>SUM(F26:F30)</f>
        <v>6324912</v>
      </c>
      <c r="H25" s="58"/>
    </row>
    <row r="26" spans="1:11" ht="20.100000000000001" customHeight="1" x14ac:dyDescent="0.25">
      <c r="A26" s="2"/>
      <c r="B26" s="17"/>
      <c r="C26" s="18" t="s">
        <v>118</v>
      </c>
      <c r="D26" s="25" t="s">
        <v>245</v>
      </c>
      <c r="E26" s="25"/>
      <c r="F26" s="50">
        <v>2581387</v>
      </c>
      <c r="G26" s="50"/>
      <c r="H26" s="58"/>
      <c r="K26" s="12">
        <f>+H37-F35-F36</f>
        <v>77133761</v>
      </c>
    </row>
    <row r="27" spans="1:11" ht="20.100000000000001" customHeight="1" x14ac:dyDescent="0.25">
      <c r="A27" s="2"/>
      <c r="B27" s="17"/>
      <c r="C27" s="18" t="s">
        <v>119</v>
      </c>
      <c r="D27" s="25" t="s">
        <v>246</v>
      </c>
      <c r="E27" s="25"/>
      <c r="F27" s="50">
        <v>2851761</v>
      </c>
      <c r="G27" s="50"/>
      <c r="H27" s="58"/>
    </row>
    <row r="28" spans="1:11" ht="20.100000000000001" customHeight="1" x14ac:dyDescent="0.25">
      <c r="A28" s="2"/>
      <c r="B28" s="17"/>
      <c r="C28" s="18" t="s">
        <v>120</v>
      </c>
      <c r="D28" s="25" t="s">
        <v>247</v>
      </c>
      <c r="E28" s="25"/>
      <c r="F28" s="50">
        <v>580740</v>
      </c>
      <c r="G28" s="50"/>
      <c r="H28" s="58"/>
    </row>
    <row r="29" spans="1:11" ht="20.100000000000001" customHeight="1" x14ac:dyDescent="0.25">
      <c r="A29" s="2"/>
      <c r="B29" s="17"/>
      <c r="C29" s="18" t="s">
        <v>123</v>
      </c>
      <c r="D29" s="25" t="s">
        <v>316</v>
      </c>
      <c r="E29" s="25"/>
      <c r="F29" s="50">
        <v>151024</v>
      </c>
      <c r="G29" s="50"/>
      <c r="H29" s="58"/>
    </row>
    <row r="30" spans="1:11" ht="20.100000000000001" customHeight="1" x14ac:dyDescent="0.25">
      <c r="A30" s="2"/>
      <c r="B30" s="17"/>
      <c r="C30" s="18" t="s">
        <v>121</v>
      </c>
      <c r="D30" s="25" t="s">
        <v>248</v>
      </c>
      <c r="E30" s="25"/>
      <c r="F30" s="50">
        <v>160000</v>
      </c>
      <c r="G30" s="50"/>
      <c r="H30" s="58"/>
    </row>
    <row r="31" spans="1:11" ht="20.100000000000001" customHeight="1" x14ac:dyDescent="0.25">
      <c r="A31" s="4">
        <v>16</v>
      </c>
      <c r="B31" s="19" t="s">
        <v>109</v>
      </c>
      <c r="C31" s="19" t="s">
        <v>109</v>
      </c>
      <c r="D31" s="19" t="s">
        <v>7</v>
      </c>
      <c r="E31" s="19"/>
      <c r="F31" s="51"/>
      <c r="G31" s="51"/>
      <c r="H31" s="57">
        <f>SUM(G32:G35)</f>
        <v>10423874</v>
      </c>
    </row>
    <row r="32" spans="1:11" ht="20.100000000000001" customHeight="1" x14ac:dyDescent="0.25">
      <c r="A32" s="2" t="s">
        <v>109</v>
      </c>
      <c r="B32" s="17">
        <v>160</v>
      </c>
      <c r="C32" s="18" t="s">
        <v>109</v>
      </c>
      <c r="D32" s="25" t="s">
        <v>8</v>
      </c>
      <c r="E32" s="25"/>
      <c r="F32" s="50"/>
      <c r="G32" s="50">
        <f>+F33</f>
        <v>10275874</v>
      </c>
      <c r="H32" s="58"/>
      <c r="K32" s="12">
        <f>+H37-70389048</f>
        <v>6892713</v>
      </c>
    </row>
    <row r="33" spans="1:14" ht="20.100000000000001" customHeight="1" x14ac:dyDescent="0.25">
      <c r="A33" s="2" t="s">
        <v>109</v>
      </c>
      <c r="B33" s="17" t="s">
        <v>109</v>
      </c>
      <c r="C33" s="18" t="s">
        <v>118</v>
      </c>
      <c r="D33" s="25" t="s">
        <v>9</v>
      </c>
      <c r="E33" s="25"/>
      <c r="F33" s="50">
        <v>10275874</v>
      </c>
      <c r="G33" s="50"/>
      <c r="H33" s="58"/>
      <c r="J33" s="12"/>
    </row>
    <row r="34" spans="1:14" ht="20.100000000000001" customHeight="1" x14ac:dyDescent="0.25">
      <c r="A34" s="2" t="s">
        <v>109</v>
      </c>
      <c r="B34" s="17">
        <v>162</v>
      </c>
      <c r="C34" s="18" t="s">
        <v>109</v>
      </c>
      <c r="D34" s="25" t="s">
        <v>10</v>
      </c>
      <c r="E34" s="25"/>
      <c r="F34" s="50"/>
      <c r="G34" s="50">
        <f>SUM(F35:F36)</f>
        <v>148000</v>
      </c>
      <c r="H34" s="58"/>
    </row>
    <row r="35" spans="1:14" ht="20.100000000000001" customHeight="1" x14ac:dyDescent="0.25">
      <c r="A35" s="2"/>
      <c r="B35" s="17"/>
      <c r="C35" s="18" t="s">
        <v>119</v>
      </c>
      <c r="D35" s="25" t="s">
        <v>11</v>
      </c>
      <c r="E35" s="25"/>
      <c r="F35" s="50">
        <f>+'[1]89as'!$E$4</f>
        <v>85000</v>
      </c>
      <c r="G35" s="50"/>
      <c r="H35" s="58"/>
      <c r="K35" s="12">
        <f>+H37-G34</f>
        <v>77133761</v>
      </c>
      <c r="L35" s="12">
        <f>+H37-70714048</f>
        <v>6567713</v>
      </c>
      <c r="N35" s="10">
        <v>70199963</v>
      </c>
    </row>
    <row r="36" spans="1:14" ht="20.100000000000001" customHeight="1" x14ac:dyDescent="0.25">
      <c r="A36" s="2"/>
      <c r="B36" s="17"/>
      <c r="C36" s="18" t="s">
        <v>125</v>
      </c>
      <c r="D36" s="25" t="s">
        <v>222</v>
      </c>
      <c r="E36" s="25"/>
      <c r="F36" s="50">
        <f>+'[1]89as'!$E$6</f>
        <v>63000</v>
      </c>
      <c r="G36" s="50"/>
      <c r="H36" s="58"/>
    </row>
    <row r="37" spans="1:14" ht="20.100000000000001" customHeight="1" x14ac:dyDescent="0.25">
      <c r="A37" s="4" t="s">
        <v>109</v>
      </c>
      <c r="B37" s="19" t="s">
        <v>109</v>
      </c>
      <c r="C37" s="19" t="s">
        <v>109</v>
      </c>
      <c r="D37" s="19" t="s">
        <v>94</v>
      </c>
      <c r="E37" s="19"/>
      <c r="F37" s="47"/>
      <c r="G37" s="47"/>
      <c r="H37" s="57">
        <v>77281761</v>
      </c>
      <c r="J37" s="8"/>
      <c r="K37" s="12">
        <f>74579841-H37</f>
        <v>-2701920</v>
      </c>
    </row>
    <row r="38" spans="1:14" ht="20.100000000000001" customHeight="1" x14ac:dyDescent="0.25">
      <c r="A38" s="2" t="s">
        <v>109</v>
      </c>
      <c r="B38" s="17" t="s">
        <v>109</v>
      </c>
      <c r="C38" s="18" t="s">
        <v>109</v>
      </c>
      <c r="D38" s="3" t="s">
        <v>95</v>
      </c>
      <c r="E38" s="3"/>
      <c r="F38" s="49"/>
      <c r="G38" s="46"/>
      <c r="H38" s="52"/>
    </row>
    <row r="39" spans="1:14" ht="20.100000000000001" customHeight="1" x14ac:dyDescent="0.25">
      <c r="A39" s="2" t="s">
        <v>109</v>
      </c>
      <c r="B39" s="17" t="s">
        <v>109</v>
      </c>
      <c r="C39" s="18" t="s">
        <v>109</v>
      </c>
      <c r="D39" s="3" t="s">
        <v>173</v>
      </c>
      <c r="E39" s="3"/>
      <c r="F39" s="49"/>
      <c r="G39" s="46"/>
      <c r="H39" s="52"/>
    </row>
    <row r="40" spans="1:14" ht="20.100000000000001" customHeight="1" x14ac:dyDescent="0.25">
      <c r="A40" s="4">
        <v>20</v>
      </c>
      <c r="B40" s="19" t="s">
        <v>109</v>
      </c>
      <c r="C40" s="19" t="s">
        <v>109</v>
      </c>
      <c r="D40" s="19" t="s">
        <v>12</v>
      </c>
      <c r="E40" s="19"/>
      <c r="F40" s="47"/>
      <c r="G40" s="51"/>
      <c r="H40" s="57">
        <f>+G41</f>
        <v>18000</v>
      </c>
    </row>
    <row r="41" spans="1:14" ht="20.100000000000001" customHeight="1" x14ac:dyDescent="0.25">
      <c r="A41" s="2" t="s">
        <v>109</v>
      </c>
      <c r="B41" s="17">
        <v>202</v>
      </c>
      <c r="C41" s="18" t="s">
        <v>109</v>
      </c>
      <c r="D41" s="25" t="s">
        <v>13</v>
      </c>
      <c r="E41" s="25"/>
      <c r="F41" s="46"/>
      <c r="G41" s="50">
        <f>+'[2]€'!$AH$5</f>
        <v>18000</v>
      </c>
      <c r="H41" s="58"/>
    </row>
    <row r="42" spans="1:14" ht="20.100000000000001" customHeight="1" x14ac:dyDescent="0.25">
      <c r="A42" s="4">
        <v>21</v>
      </c>
      <c r="B42" s="19" t="s">
        <v>109</v>
      </c>
      <c r="C42" s="19" t="s">
        <v>109</v>
      </c>
      <c r="D42" s="19" t="s">
        <v>14</v>
      </c>
      <c r="E42" s="19"/>
      <c r="F42" s="47"/>
      <c r="G42" s="51"/>
      <c r="H42" s="57">
        <f>SUM(G43:G58)</f>
        <v>2120325</v>
      </c>
    </row>
    <row r="43" spans="1:14" ht="20.100000000000001" customHeight="1" x14ac:dyDescent="0.25">
      <c r="A43" s="2" t="s">
        <v>109</v>
      </c>
      <c r="B43" s="17">
        <v>211</v>
      </c>
      <c r="C43" s="18" t="s">
        <v>109</v>
      </c>
      <c r="D43" s="25" t="s">
        <v>15</v>
      </c>
      <c r="E43" s="25"/>
      <c r="F43" s="50"/>
      <c r="G43" s="50">
        <f>+'[2]€'!$AH$6</f>
        <v>45000</v>
      </c>
      <c r="H43" s="52"/>
    </row>
    <row r="44" spans="1:14" ht="20.100000000000001" customHeight="1" x14ac:dyDescent="0.25">
      <c r="A44" s="2" t="s">
        <v>109</v>
      </c>
      <c r="B44" s="17">
        <v>212</v>
      </c>
      <c r="C44" s="18" t="s">
        <v>109</v>
      </c>
      <c r="D44" s="25" t="s">
        <v>13</v>
      </c>
      <c r="E44" s="25"/>
      <c r="F44" s="50"/>
      <c r="G44" s="50">
        <f>SUM(F45:F47)</f>
        <v>1327200</v>
      </c>
      <c r="H44" s="52"/>
    </row>
    <row r="45" spans="1:14" ht="20.100000000000001" customHeight="1" x14ac:dyDescent="0.25">
      <c r="A45" s="2"/>
      <c r="B45" s="17"/>
      <c r="C45" s="18" t="s">
        <v>118</v>
      </c>
      <c r="D45" s="25" t="s">
        <v>214</v>
      </c>
      <c r="E45" s="25"/>
      <c r="F45" s="50">
        <f>+'[2]€'!$AH$8</f>
        <v>1139000</v>
      </c>
      <c r="G45" s="50"/>
      <c r="H45" s="52"/>
    </row>
    <row r="46" spans="1:14" ht="20.100000000000001" customHeight="1" x14ac:dyDescent="0.25">
      <c r="A46" s="2" t="s">
        <v>109</v>
      </c>
      <c r="B46" s="17" t="s">
        <v>109</v>
      </c>
      <c r="C46" s="18" t="s">
        <v>136</v>
      </c>
      <c r="D46" s="25" t="s">
        <v>16</v>
      </c>
      <c r="E46" s="25"/>
      <c r="F46" s="50">
        <f>+'[2]€'!$AH$9</f>
        <v>125000</v>
      </c>
      <c r="G46" s="50"/>
      <c r="H46" s="52"/>
    </row>
    <row r="47" spans="1:14" ht="20.100000000000001" customHeight="1" x14ac:dyDescent="0.25">
      <c r="A47" s="2" t="s">
        <v>109</v>
      </c>
      <c r="B47" s="17" t="s">
        <v>109</v>
      </c>
      <c r="C47" s="18" t="s">
        <v>134</v>
      </c>
      <c r="D47" s="25" t="s">
        <v>17</v>
      </c>
      <c r="E47" s="25"/>
      <c r="F47" s="50">
        <f>+'[2]€'!$AH$10</f>
        <v>63200</v>
      </c>
      <c r="G47" s="50"/>
      <c r="H47" s="52"/>
    </row>
    <row r="48" spans="1:14" ht="20.100000000000001" customHeight="1" x14ac:dyDescent="0.25">
      <c r="A48" s="2" t="s">
        <v>109</v>
      </c>
      <c r="B48" s="17">
        <v>213</v>
      </c>
      <c r="C48" s="18" t="s">
        <v>109</v>
      </c>
      <c r="D48" s="25" t="s">
        <v>18</v>
      </c>
      <c r="E48" s="25"/>
      <c r="F48" s="50"/>
      <c r="G48" s="50">
        <f>SUM(F49:F51)</f>
        <v>291125</v>
      </c>
      <c r="H48" s="52"/>
    </row>
    <row r="49" spans="1:8" ht="20.100000000000001" customHeight="1" x14ac:dyDescent="0.25">
      <c r="A49" s="2" t="s">
        <v>109</v>
      </c>
      <c r="B49" s="17" t="s">
        <v>109</v>
      </c>
      <c r="C49" s="18" t="s">
        <v>136</v>
      </c>
      <c r="D49" s="25" t="s">
        <v>19</v>
      </c>
      <c r="E49" s="25"/>
      <c r="F49" s="50">
        <f>+'[2]€'!$AH$14</f>
        <v>115000</v>
      </c>
      <c r="G49" s="46"/>
      <c r="H49" s="52"/>
    </row>
    <row r="50" spans="1:8" ht="20.100000000000001" customHeight="1" x14ac:dyDescent="0.25">
      <c r="A50" s="2" t="s">
        <v>109</v>
      </c>
      <c r="B50" s="17" t="s">
        <v>109</v>
      </c>
      <c r="C50" s="18" t="s">
        <v>137</v>
      </c>
      <c r="D50" s="25" t="s">
        <v>20</v>
      </c>
      <c r="E50" s="25"/>
      <c r="F50" s="50">
        <f>+'[2]€'!$AH$15</f>
        <v>55000</v>
      </c>
      <c r="G50" s="46"/>
      <c r="H50" s="52"/>
    </row>
    <row r="51" spans="1:8" ht="20.100000000000001" customHeight="1" x14ac:dyDescent="0.25">
      <c r="A51" s="2" t="s">
        <v>109</v>
      </c>
      <c r="B51" s="17" t="s">
        <v>109</v>
      </c>
      <c r="C51" s="18" t="s">
        <v>134</v>
      </c>
      <c r="D51" s="25" t="s">
        <v>17</v>
      </c>
      <c r="E51" s="25"/>
      <c r="F51" s="50">
        <f>+'[2]€'!$AH$16</f>
        <v>121125</v>
      </c>
      <c r="G51" s="46"/>
      <c r="H51" s="52"/>
    </row>
    <row r="52" spans="1:8" ht="20.100000000000001" customHeight="1" x14ac:dyDescent="0.25">
      <c r="A52" s="2" t="s">
        <v>109</v>
      </c>
      <c r="B52" s="17">
        <v>214</v>
      </c>
      <c r="C52" s="18" t="s">
        <v>109</v>
      </c>
      <c r="D52" s="25" t="s">
        <v>21</v>
      </c>
      <c r="E52" s="25"/>
      <c r="F52" s="50"/>
      <c r="G52" s="50">
        <f>+'[2]€'!$AH$17</f>
        <v>4000</v>
      </c>
      <c r="H52" s="52"/>
    </row>
    <row r="53" spans="1:8" ht="20.100000000000001" customHeight="1" x14ac:dyDescent="0.25">
      <c r="A53" s="2" t="s">
        <v>109</v>
      </c>
      <c r="B53" s="17">
        <v>215</v>
      </c>
      <c r="C53" s="18" t="s">
        <v>109</v>
      </c>
      <c r="D53" s="25" t="s">
        <v>22</v>
      </c>
      <c r="E53" s="25"/>
      <c r="F53" s="50"/>
      <c r="G53" s="50">
        <f>+'[2]€'!$AH$18</f>
        <v>5450</v>
      </c>
      <c r="H53" s="52"/>
    </row>
    <row r="54" spans="1:8" ht="20.100000000000001" customHeight="1" x14ac:dyDescent="0.25">
      <c r="A54" s="2" t="s">
        <v>109</v>
      </c>
      <c r="B54" s="17">
        <v>216</v>
      </c>
      <c r="C54" s="18" t="s">
        <v>109</v>
      </c>
      <c r="D54" s="25" t="s">
        <v>23</v>
      </c>
      <c r="E54" s="25"/>
      <c r="F54" s="50"/>
      <c r="G54" s="50">
        <f>SUM(F55:F57)</f>
        <v>343550</v>
      </c>
      <c r="H54" s="52"/>
    </row>
    <row r="55" spans="1:8" ht="20.100000000000001" customHeight="1" x14ac:dyDescent="0.25">
      <c r="A55" s="2" t="s">
        <v>109</v>
      </c>
      <c r="B55" s="17" t="s">
        <v>109</v>
      </c>
      <c r="C55" s="18" t="s">
        <v>121</v>
      </c>
      <c r="D55" s="25" t="s">
        <v>24</v>
      </c>
      <c r="E55" s="25"/>
      <c r="F55" s="50">
        <f>+'[2]€'!$AH$20</f>
        <v>304500</v>
      </c>
      <c r="G55" s="50"/>
      <c r="H55" s="52"/>
    </row>
    <row r="56" spans="1:8" ht="20.100000000000001" customHeight="1" x14ac:dyDescent="0.25">
      <c r="A56" s="2" t="s">
        <v>109</v>
      </c>
      <c r="B56" s="17" t="s">
        <v>109</v>
      </c>
      <c r="C56" s="18" t="s">
        <v>122</v>
      </c>
      <c r="D56" s="25" t="s">
        <v>25</v>
      </c>
      <c r="E56" s="25"/>
      <c r="F56" s="50">
        <f>+'[2]€'!$AH$21</f>
        <v>34400</v>
      </c>
      <c r="G56" s="50"/>
      <c r="H56" s="52"/>
    </row>
    <row r="57" spans="1:8" ht="20.100000000000001" customHeight="1" x14ac:dyDescent="0.25">
      <c r="A57" s="2" t="s">
        <v>109</v>
      </c>
      <c r="B57" s="17" t="s">
        <v>109</v>
      </c>
      <c r="C57" s="18" t="s">
        <v>134</v>
      </c>
      <c r="D57" s="25" t="s">
        <v>26</v>
      </c>
      <c r="E57" s="25"/>
      <c r="F57" s="50">
        <f>+'[2]€'!$AH$22</f>
        <v>4650</v>
      </c>
      <c r="G57" s="50"/>
      <c r="H57" s="52"/>
    </row>
    <row r="58" spans="1:8" ht="20.100000000000001" customHeight="1" x14ac:dyDescent="0.25">
      <c r="A58" s="13" t="s">
        <v>109</v>
      </c>
      <c r="B58" s="29">
        <v>217</v>
      </c>
      <c r="C58" s="30" t="s">
        <v>109</v>
      </c>
      <c r="D58" s="31" t="s">
        <v>0</v>
      </c>
      <c r="E58" s="31"/>
      <c r="F58" s="53"/>
      <c r="G58" s="56">
        <f>+'[2]€'!$AH$23+'[1]repro.'!$E$11</f>
        <v>104000</v>
      </c>
      <c r="H58" s="54"/>
    </row>
    <row r="59" spans="1:8" ht="20.100000000000001" customHeight="1" x14ac:dyDescent="0.25">
      <c r="A59" s="14">
        <v>22</v>
      </c>
      <c r="B59" s="22" t="s">
        <v>109</v>
      </c>
      <c r="C59" s="22" t="s">
        <v>109</v>
      </c>
      <c r="D59" s="22" t="s">
        <v>27</v>
      </c>
      <c r="E59" s="22"/>
      <c r="F59" s="48"/>
      <c r="G59" s="48"/>
      <c r="H59" s="64">
        <f>SUM(G60:G129)</f>
        <v>11372967</v>
      </c>
    </row>
    <row r="60" spans="1:8" ht="20.100000000000001" customHeight="1" x14ac:dyDescent="0.25">
      <c r="A60" s="2" t="s">
        <v>109</v>
      </c>
      <c r="B60" s="17">
        <v>220</v>
      </c>
      <c r="C60" s="18" t="s">
        <v>109</v>
      </c>
      <c r="D60" s="25" t="s">
        <v>28</v>
      </c>
      <c r="E60" s="25"/>
      <c r="F60" s="50"/>
      <c r="G60" s="50">
        <f>SUM(F61:F63)</f>
        <v>336884</v>
      </c>
      <c r="H60" s="52"/>
    </row>
    <row r="61" spans="1:8" ht="20.100000000000001" customHeight="1" x14ac:dyDescent="0.25">
      <c r="A61" s="2" t="s">
        <v>109</v>
      </c>
      <c r="B61" s="17" t="s">
        <v>109</v>
      </c>
      <c r="C61" s="18" t="s">
        <v>118</v>
      </c>
      <c r="D61" s="25" t="s">
        <v>29</v>
      </c>
      <c r="E61" s="25"/>
      <c r="F61" s="50">
        <f>+'[2]€'!$AH$25</f>
        <v>141264</v>
      </c>
      <c r="G61" s="50"/>
      <c r="H61" s="52"/>
    </row>
    <row r="62" spans="1:8" ht="20.100000000000001" customHeight="1" x14ac:dyDescent="0.25">
      <c r="A62" s="2" t="s">
        <v>109</v>
      </c>
      <c r="B62" s="17" t="s">
        <v>109</v>
      </c>
      <c r="C62" s="18" t="s">
        <v>119</v>
      </c>
      <c r="D62" s="25" t="s">
        <v>30</v>
      </c>
      <c r="E62" s="25"/>
      <c r="F62" s="50">
        <f>+'[2]€'!$AH$26</f>
        <v>11220</v>
      </c>
      <c r="G62" s="50"/>
      <c r="H62" s="52"/>
    </row>
    <row r="63" spans="1:8" ht="20.100000000000001" customHeight="1" x14ac:dyDescent="0.25">
      <c r="A63" s="2" t="s">
        <v>109</v>
      </c>
      <c r="B63" s="17" t="s">
        <v>109</v>
      </c>
      <c r="C63" s="18" t="s">
        <v>120</v>
      </c>
      <c r="D63" s="25" t="s">
        <v>31</v>
      </c>
      <c r="E63" s="25"/>
      <c r="F63" s="50">
        <f>+'[2]€'!$AH$27</f>
        <v>184400</v>
      </c>
      <c r="G63" s="50"/>
      <c r="H63" s="52"/>
    </row>
    <row r="64" spans="1:8" ht="20.100000000000001" customHeight="1" x14ac:dyDescent="0.25">
      <c r="A64" s="2" t="s">
        <v>109</v>
      </c>
      <c r="B64" s="17">
        <v>221</v>
      </c>
      <c r="C64" s="18" t="s">
        <v>109</v>
      </c>
      <c r="D64" s="25" t="s">
        <v>32</v>
      </c>
      <c r="E64" s="25"/>
      <c r="F64" s="46"/>
      <c r="G64" s="50">
        <f>SUM(F65:F75)</f>
        <v>2627266</v>
      </c>
      <c r="H64" s="52"/>
    </row>
    <row r="65" spans="1:8" ht="20.100000000000001" customHeight="1" x14ac:dyDescent="0.25">
      <c r="A65" s="2" t="s">
        <v>109</v>
      </c>
      <c r="B65" s="17" t="s">
        <v>109</v>
      </c>
      <c r="C65" s="18" t="s">
        <v>118</v>
      </c>
      <c r="D65" s="25" t="s">
        <v>33</v>
      </c>
      <c r="E65" s="25"/>
      <c r="F65" s="50">
        <f>+'[2]€'!$AH$29</f>
        <v>1450000</v>
      </c>
      <c r="G65" s="46"/>
      <c r="H65" s="52"/>
    </row>
    <row r="66" spans="1:8" ht="20.100000000000001" customHeight="1" x14ac:dyDescent="0.25">
      <c r="A66" s="2" t="s">
        <v>109</v>
      </c>
      <c r="B66" s="17" t="s">
        <v>109</v>
      </c>
      <c r="C66" s="18" t="s">
        <v>119</v>
      </c>
      <c r="D66" s="25" t="s">
        <v>34</v>
      </c>
      <c r="E66" s="25"/>
      <c r="F66" s="50">
        <f>+'[2]€'!$AH$30</f>
        <v>105000</v>
      </c>
      <c r="G66" s="46"/>
      <c r="H66" s="52"/>
    </row>
    <row r="67" spans="1:8" ht="20.100000000000001" customHeight="1" x14ac:dyDescent="0.25">
      <c r="A67" s="2" t="s">
        <v>109</v>
      </c>
      <c r="B67" s="17" t="s">
        <v>109</v>
      </c>
      <c r="C67" s="18" t="s">
        <v>120</v>
      </c>
      <c r="D67" s="25" t="s">
        <v>35</v>
      </c>
      <c r="E67" s="25"/>
      <c r="F67" s="50">
        <f>+'[2]€'!$AH$31</f>
        <v>470000</v>
      </c>
      <c r="G67" s="46"/>
      <c r="H67" s="52"/>
    </row>
    <row r="68" spans="1:8" ht="20.100000000000001" customHeight="1" x14ac:dyDescent="0.25">
      <c r="A68" s="2" t="s">
        <v>109</v>
      </c>
      <c r="B68" s="17" t="s">
        <v>109</v>
      </c>
      <c r="C68" s="18" t="s">
        <v>123</v>
      </c>
      <c r="D68" s="25" t="s">
        <v>36</v>
      </c>
      <c r="E68" s="25"/>
      <c r="F68" s="50">
        <f>+'[2]€'!$AH$32</f>
        <v>5800</v>
      </c>
      <c r="G68" s="46"/>
      <c r="H68" s="52"/>
    </row>
    <row r="69" spans="1:8" ht="20.100000000000001" customHeight="1" x14ac:dyDescent="0.25">
      <c r="A69" s="2" t="s">
        <v>109</v>
      </c>
      <c r="B69" s="17" t="s">
        <v>109</v>
      </c>
      <c r="C69" s="18" t="s">
        <v>124</v>
      </c>
      <c r="D69" s="25" t="s">
        <v>37</v>
      </c>
      <c r="E69" s="25"/>
      <c r="F69" s="50">
        <f>+'[2]€'!$AH$33</f>
        <v>5000</v>
      </c>
      <c r="G69" s="46"/>
      <c r="H69" s="52"/>
    </row>
    <row r="70" spans="1:8" ht="20.100000000000001" customHeight="1" x14ac:dyDescent="0.25">
      <c r="A70" s="2" t="s">
        <v>109</v>
      </c>
      <c r="B70" s="17" t="s">
        <v>109</v>
      </c>
      <c r="C70" s="18" t="s">
        <v>126</v>
      </c>
      <c r="D70" s="25" t="s">
        <v>38</v>
      </c>
      <c r="E70" s="25"/>
      <c r="F70" s="50">
        <f>+'[2]€'!$AH$34</f>
        <v>64000</v>
      </c>
      <c r="G70" s="46"/>
      <c r="H70" s="52"/>
    </row>
    <row r="71" spans="1:8" ht="20.100000000000001" customHeight="1" x14ac:dyDescent="0.25">
      <c r="A71" s="2"/>
      <c r="B71" s="17"/>
      <c r="C71" s="18" t="s">
        <v>131</v>
      </c>
      <c r="D71" s="25" t="s">
        <v>188</v>
      </c>
      <c r="E71" s="25"/>
      <c r="F71" s="50">
        <f>+'[2]€'!$AH$37</f>
        <v>33158</v>
      </c>
      <c r="G71" s="46"/>
      <c r="H71" s="52"/>
    </row>
    <row r="72" spans="1:8" ht="20.100000000000001" customHeight="1" x14ac:dyDescent="0.25">
      <c r="A72" s="2"/>
      <c r="B72" s="17"/>
      <c r="C72" s="18" t="s">
        <v>187</v>
      </c>
      <c r="D72" s="25" t="s">
        <v>189</v>
      </c>
      <c r="E72" s="25"/>
      <c r="F72" s="50">
        <f>+'[2]€'!$AH$38</f>
        <v>3500</v>
      </c>
      <c r="G72" s="46"/>
      <c r="H72" s="52"/>
    </row>
    <row r="73" spans="1:8" ht="20.100000000000001" customHeight="1" x14ac:dyDescent="0.25">
      <c r="A73" s="2" t="s">
        <v>109</v>
      </c>
      <c r="B73" s="17" t="s">
        <v>109</v>
      </c>
      <c r="C73" s="18" t="s">
        <v>138</v>
      </c>
      <c r="D73" s="25" t="s">
        <v>39</v>
      </c>
      <c r="E73" s="25"/>
      <c r="F73" s="50">
        <f>+'[2]€'!$AH$39</f>
        <v>400000</v>
      </c>
      <c r="G73" s="46"/>
      <c r="H73" s="52"/>
    </row>
    <row r="74" spans="1:8" ht="20.100000000000001" customHeight="1" x14ac:dyDescent="0.25">
      <c r="A74" s="2"/>
      <c r="B74" s="17"/>
      <c r="C74" s="18" t="s">
        <v>190</v>
      </c>
      <c r="D74" s="25" t="s">
        <v>191</v>
      </c>
      <c r="E74" s="25"/>
      <c r="F74" s="50">
        <f>+'[2]€'!$AH$40</f>
        <v>26300</v>
      </c>
      <c r="G74" s="46"/>
      <c r="H74" s="52"/>
    </row>
    <row r="75" spans="1:8" ht="20.100000000000001" customHeight="1" x14ac:dyDescent="0.25">
      <c r="A75" s="2" t="s">
        <v>109</v>
      </c>
      <c r="B75" s="17" t="s">
        <v>109</v>
      </c>
      <c r="C75" s="18" t="s">
        <v>134</v>
      </c>
      <c r="D75" s="25" t="s">
        <v>40</v>
      </c>
      <c r="E75" s="25"/>
      <c r="F75" s="50">
        <f>+'[2]€'!$AH$41</f>
        <v>64508</v>
      </c>
      <c r="G75" s="46"/>
      <c r="H75" s="52"/>
    </row>
    <row r="76" spans="1:8" ht="20.100000000000001" customHeight="1" x14ac:dyDescent="0.25">
      <c r="A76" s="2" t="s">
        <v>109</v>
      </c>
      <c r="B76" s="17">
        <v>222</v>
      </c>
      <c r="C76" s="18" t="s">
        <v>109</v>
      </c>
      <c r="D76" s="25" t="s">
        <v>41</v>
      </c>
      <c r="E76" s="25"/>
      <c r="F76" s="50"/>
      <c r="G76" s="50">
        <f>SUM(F77:F79)</f>
        <v>520687</v>
      </c>
      <c r="H76" s="52"/>
    </row>
    <row r="77" spans="1:8" ht="20.100000000000001" customHeight="1" x14ac:dyDescent="0.25">
      <c r="A77" s="2" t="s">
        <v>109</v>
      </c>
      <c r="B77" s="17" t="s">
        <v>109</v>
      </c>
      <c r="C77" s="18" t="s">
        <v>118</v>
      </c>
      <c r="D77" s="25" t="s">
        <v>192</v>
      </c>
      <c r="E77" s="25"/>
      <c r="F77" s="50">
        <f>+'[2]€'!$AH$43</f>
        <v>481505</v>
      </c>
      <c r="G77" s="50"/>
      <c r="H77" s="52"/>
    </row>
    <row r="78" spans="1:8" ht="20.100000000000001" customHeight="1" x14ac:dyDescent="0.25">
      <c r="A78" s="2" t="s">
        <v>109</v>
      </c>
      <c r="B78" s="17" t="s">
        <v>109</v>
      </c>
      <c r="C78" s="18" t="s">
        <v>119</v>
      </c>
      <c r="D78" s="25" t="s">
        <v>42</v>
      </c>
      <c r="E78" s="25"/>
      <c r="F78" s="50">
        <f>+'[2]€'!$AH$44</f>
        <v>35192</v>
      </c>
      <c r="G78" s="50"/>
      <c r="H78" s="52"/>
    </row>
    <row r="79" spans="1:8" ht="20.100000000000001" customHeight="1" x14ac:dyDescent="0.25">
      <c r="A79" s="2"/>
      <c r="B79" s="17"/>
      <c r="C79" s="18" t="s">
        <v>120</v>
      </c>
      <c r="D79" s="25" t="s">
        <v>193</v>
      </c>
      <c r="E79" s="25"/>
      <c r="F79" s="50">
        <f>+'[2]€'!$AH$45</f>
        <v>3990</v>
      </c>
      <c r="G79" s="50"/>
      <c r="H79" s="52"/>
    </row>
    <row r="80" spans="1:8" ht="20.100000000000001" customHeight="1" x14ac:dyDescent="0.25">
      <c r="A80" s="2" t="s">
        <v>109</v>
      </c>
      <c r="B80" s="17">
        <v>223</v>
      </c>
      <c r="C80" s="18" t="s">
        <v>109</v>
      </c>
      <c r="D80" s="25" t="s">
        <v>43</v>
      </c>
      <c r="E80" s="25"/>
      <c r="F80" s="46"/>
      <c r="G80" s="50">
        <f>+'[2]€'!$AH$46</f>
        <v>6305</v>
      </c>
      <c r="H80" s="52"/>
    </row>
    <row r="81" spans="1:8" ht="20.100000000000001" customHeight="1" x14ac:dyDescent="0.25">
      <c r="A81" s="2" t="s">
        <v>109</v>
      </c>
      <c r="B81" s="17">
        <v>224</v>
      </c>
      <c r="C81" s="18" t="s">
        <v>109</v>
      </c>
      <c r="D81" s="25" t="s">
        <v>44</v>
      </c>
      <c r="E81" s="25"/>
      <c r="F81" s="46"/>
      <c r="G81" s="50">
        <f>+'[2]€'!$AH$47</f>
        <v>28500</v>
      </c>
      <c r="H81" s="52"/>
    </row>
    <row r="82" spans="1:8" ht="20.100000000000001" customHeight="1" x14ac:dyDescent="0.25">
      <c r="A82" s="2" t="s">
        <v>109</v>
      </c>
      <c r="B82" s="17">
        <v>225</v>
      </c>
      <c r="C82" s="18" t="s">
        <v>109</v>
      </c>
      <c r="D82" s="25" t="s">
        <v>45</v>
      </c>
      <c r="E82" s="25"/>
      <c r="F82" s="46"/>
      <c r="G82" s="50">
        <f>+'[2]€'!$AH$48</f>
        <v>5000</v>
      </c>
      <c r="H82" s="52"/>
    </row>
    <row r="83" spans="1:8" ht="20.100000000000001" customHeight="1" x14ac:dyDescent="0.25">
      <c r="A83" s="2" t="s">
        <v>109</v>
      </c>
      <c r="B83" s="17">
        <v>226</v>
      </c>
      <c r="C83" s="18" t="s">
        <v>109</v>
      </c>
      <c r="D83" s="25" t="s">
        <v>46</v>
      </c>
      <c r="E83" s="25"/>
      <c r="F83" s="50"/>
      <c r="G83" s="50">
        <f>SUM(F84:F110)</f>
        <v>2903204</v>
      </c>
      <c r="H83" s="52"/>
    </row>
    <row r="84" spans="1:8" ht="20.100000000000001" customHeight="1" x14ac:dyDescent="0.25">
      <c r="A84" s="2" t="s">
        <v>109</v>
      </c>
      <c r="B84" s="17" t="s">
        <v>109</v>
      </c>
      <c r="C84" s="18" t="s">
        <v>118</v>
      </c>
      <c r="D84" s="25" t="s">
        <v>47</v>
      </c>
      <c r="E84" s="25"/>
      <c r="F84" s="50">
        <f>+'[2]€'!$AH$50</f>
        <v>3000</v>
      </c>
      <c r="G84" s="50"/>
      <c r="H84" s="52"/>
    </row>
    <row r="85" spans="1:8" ht="20.100000000000001" customHeight="1" x14ac:dyDescent="0.25">
      <c r="A85" s="2" t="s">
        <v>109</v>
      </c>
      <c r="B85" s="17" t="s">
        <v>109</v>
      </c>
      <c r="C85" s="18" t="s">
        <v>119</v>
      </c>
      <c r="D85" s="25" t="s">
        <v>48</v>
      </c>
      <c r="E85" s="25"/>
      <c r="F85" s="50">
        <f>+'[2]€'!$AH$51</f>
        <v>18600</v>
      </c>
      <c r="G85" s="50"/>
      <c r="H85" s="52"/>
    </row>
    <row r="86" spans="1:8" ht="20.100000000000001" customHeight="1" x14ac:dyDescent="0.25">
      <c r="A86" s="2" t="s">
        <v>109</v>
      </c>
      <c r="B86" s="17" t="s">
        <v>109</v>
      </c>
      <c r="C86" s="18" t="s">
        <v>120</v>
      </c>
      <c r="D86" s="25" t="s">
        <v>49</v>
      </c>
      <c r="E86" s="25"/>
      <c r="F86" s="50">
        <f>+'[2]€'!$AH$52</f>
        <v>87900</v>
      </c>
      <c r="G86" s="50"/>
      <c r="H86" s="52"/>
    </row>
    <row r="87" spans="1:8" ht="20.100000000000001" customHeight="1" x14ac:dyDescent="0.25">
      <c r="A87" s="2" t="s">
        <v>109</v>
      </c>
      <c r="B87" s="17" t="s">
        <v>109</v>
      </c>
      <c r="C87" s="18" t="s">
        <v>123</v>
      </c>
      <c r="D87" s="25" t="s">
        <v>50</v>
      </c>
      <c r="E87" s="25"/>
      <c r="F87" s="50">
        <f>+'[2]€'!$AH$53</f>
        <v>50000</v>
      </c>
      <c r="G87" s="50"/>
      <c r="H87" s="52"/>
    </row>
    <row r="88" spans="1:8" ht="20.100000000000001" customHeight="1" x14ac:dyDescent="0.25">
      <c r="A88" s="2" t="s">
        <v>109</v>
      </c>
      <c r="B88" s="17" t="s">
        <v>109</v>
      </c>
      <c r="C88" s="18" t="s">
        <v>124</v>
      </c>
      <c r="D88" s="25" t="s">
        <v>51</v>
      </c>
      <c r="E88" s="25"/>
      <c r="F88" s="50">
        <f>+'[2]€'!$AH$54</f>
        <v>60000</v>
      </c>
      <c r="G88" s="50"/>
      <c r="H88" s="52"/>
    </row>
    <row r="89" spans="1:8" ht="20.100000000000001" customHeight="1" x14ac:dyDescent="0.25">
      <c r="A89" s="2" t="s">
        <v>109</v>
      </c>
      <c r="B89" s="17" t="s">
        <v>109</v>
      </c>
      <c r="C89" s="18" t="s">
        <v>128</v>
      </c>
      <c r="D89" s="25" t="s">
        <v>52</v>
      </c>
      <c r="E89" s="25"/>
      <c r="F89" s="50">
        <f>+'[2]€'!$AH$55</f>
        <v>85850</v>
      </c>
      <c r="G89" s="50"/>
      <c r="H89" s="52"/>
    </row>
    <row r="90" spans="1:8" ht="20.100000000000001" customHeight="1" x14ac:dyDescent="0.25">
      <c r="A90" s="2" t="s">
        <v>109</v>
      </c>
      <c r="B90" s="17" t="s">
        <v>109</v>
      </c>
      <c r="C90" s="18" t="s">
        <v>125</v>
      </c>
      <c r="D90" s="25" t="s">
        <v>53</v>
      </c>
      <c r="E90" s="25"/>
      <c r="F90" s="50">
        <f>+'[2]€'!$AH$56</f>
        <v>14540</v>
      </c>
      <c r="G90" s="50"/>
      <c r="H90" s="52"/>
    </row>
    <row r="91" spans="1:8" ht="20.100000000000001" customHeight="1" x14ac:dyDescent="0.25">
      <c r="A91" s="2" t="s">
        <v>109</v>
      </c>
      <c r="B91" s="17" t="s">
        <v>109</v>
      </c>
      <c r="C91" s="18" t="s">
        <v>126</v>
      </c>
      <c r="D91" s="25" t="s">
        <v>54</v>
      </c>
      <c r="E91" s="25"/>
      <c r="F91" s="50">
        <f>+'[2]€'!$AH$57</f>
        <v>155500</v>
      </c>
      <c r="G91" s="50"/>
      <c r="H91" s="52"/>
    </row>
    <row r="92" spans="1:8" ht="20.100000000000001" customHeight="1" x14ac:dyDescent="0.25">
      <c r="A92" s="2" t="s">
        <v>109</v>
      </c>
      <c r="B92" s="17" t="s">
        <v>109</v>
      </c>
      <c r="C92" s="18" t="s">
        <v>127</v>
      </c>
      <c r="D92" s="25" t="s">
        <v>55</v>
      </c>
      <c r="E92" s="25"/>
      <c r="F92" s="50">
        <f>+'[2]€'!$AH$58</f>
        <v>558512</v>
      </c>
      <c r="G92" s="50"/>
      <c r="H92" s="52"/>
    </row>
    <row r="93" spans="1:8" ht="20.100000000000001" customHeight="1" x14ac:dyDescent="0.25">
      <c r="A93" s="2" t="s">
        <v>109</v>
      </c>
      <c r="B93" s="17" t="s">
        <v>109</v>
      </c>
      <c r="C93" s="18" t="s">
        <v>122</v>
      </c>
      <c r="D93" s="25" t="s">
        <v>56</v>
      </c>
      <c r="E93" s="25"/>
      <c r="F93" s="50">
        <f>+'[2]€'!$AH$59</f>
        <v>23218</v>
      </c>
      <c r="G93" s="50"/>
      <c r="H93" s="52"/>
    </row>
    <row r="94" spans="1:8" ht="20.100000000000001" customHeight="1" x14ac:dyDescent="0.25">
      <c r="A94" s="2"/>
      <c r="B94" s="17"/>
      <c r="C94" s="18" t="s">
        <v>136</v>
      </c>
      <c r="D94" s="25" t="s">
        <v>176</v>
      </c>
      <c r="E94" s="25"/>
      <c r="F94" s="50">
        <f>+'[2]€'!$AH$60</f>
        <v>23218</v>
      </c>
      <c r="G94" s="50"/>
      <c r="H94" s="52"/>
    </row>
    <row r="95" spans="1:8" ht="20.100000000000001" customHeight="1" x14ac:dyDescent="0.25">
      <c r="A95" s="2" t="s">
        <v>109</v>
      </c>
      <c r="B95" s="17" t="s">
        <v>109</v>
      </c>
      <c r="C95" s="18" t="s">
        <v>139</v>
      </c>
      <c r="D95" s="25" t="s">
        <v>213</v>
      </c>
      <c r="E95" s="25"/>
      <c r="F95" s="50">
        <f>+'[1] c.estudiantes'!$E$19</f>
        <v>48011</v>
      </c>
      <c r="G95" s="50"/>
      <c r="H95" s="52"/>
    </row>
    <row r="96" spans="1:8" ht="20.100000000000001" customHeight="1" x14ac:dyDescent="0.25">
      <c r="A96" s="2"/>
      <c r="B96" s="17"/>
      <c r="C96" s="18" t="s">
        <v>175</v>
      </c>
      <c r="D96" s="25" t="s">
        <v>195</v>
      </c>
      <c r="E96" s="25"/>
      <c r="F96" s="50">
        <f>+'[2]€'!$AH$62</f>
        <v>83240</v>
      </c>
      <c r="G96" s="50"/>
      <c r="H96" s="52"/>
    </row>
    <row r="97" spans="1:13" ht="20.100000000000001" customHeight="1" x14ac:dyDescent="0.25">
      <c r="A97" s="2"/>
      <c r="B97" s="17"/>
      <c r="C97" s="18" t="s">
        <v>194</v>
      </c>
      <c r="D97" s="25" t="s">
        <v>167</v>
      </c>
      <c r="E97" s="25"/>
      <c r="F97" s="50">
        <f>+'[2]€'!$AH$63</f>
        <v>9325</v>
      </c>
      <c r="G97" s="50"/>
      <c r="H97" s="52"/>
    </row>
    <row r="98" spans="1:13" ht="20.100000000000001" customHeight="1" x14ac:dyDescent="0.25">
      <c r="A98" s="2"/>
      <c r="B98" s="17"/>
      <c r="C98" s="18" t="s">
        <v>132</v>
      </c>
      <c r="D98" s="25" t="s">
        <v>218</v>
      </c>
      <c r="E98" s="25"/>
      <c r="F98" s="50">
        <f>+'[2]€'!$AH$64</f>
        <v>45000</v>
      </c>
      <c r="G98" s="50"/>
      <c r="H98" s="52"/>
    </row>
    <row r="99" spans="1:13" ht="20.100000000000001" customHeight="1" x14ac:dyDescent="0.25">
      <c r="A99" s="2"/>
      <c r="B99" s="17"/>
      <c r="C99" s="18" t="s">
        <v>307</v>
      </c>
      <c r="D99" s="25" t="s">
        <v>308</v>
      </c>
      <c r="E99" s="25"/>
      <c r="F99" s="50">
        <f>+'[2]€'!$AH$66</f>
        <v>10000</v>
      </c>
      <c r="G99" s="50"/>
      <c r="H99" s="52"/>
    </row>
    <row r="100" spans="1:13" ht="20.100000000000001" customHeight="1" x14ac:dyDescent="0.25">
      <c r="A100" s="2" t="s">
        <v>109</v>
      </c>
      <c r="B100" s="17" t="s">
        <v>109</v>
      </c>
      <c r="C100" s="18" t="s">
        <v>140</v>
      </c>
      <c r="D100" s="25" t="s">
        <v>57</v>
      </c>
      <c r="E100" s="25"/>
      <c r="F100" s="50">
        <f>+'[2]€'!$AH$67</f>
        <v>11990</v>
      </c>
      <c r="G100" s="50"/>
      <c r="H100" s="52"/>
    </row>
    <row r="101" spans="1:13" ht="20.100000000000001" customHeight="1" x14ac:dyDescent="0.25">
      <c r="A101" s="2"/>
      <c r="B101" s="17"/>
      <c r="C101" s="18" t="s">
        <v>220</v>
      </c>
      <c r="D101" s="25" t="s">
        <v>309</v>
      </c>
      <c r="E101" s="25"/>
      <c r="F101" s="50">
        <f>+'[2]€'!$AH$68</f>
        <v>20000</v>
      </c>
      <c r="G101" s="50"/>
      <c r="H101" s="52"/>
    </row>
    <row r="102" spans="1:13" ht="20.100000000000001" customHeight="1" x14ac:dyDescent="0.25">
      <c r="A102" s="2" t="s">
        <v>109</v>
      </c>
      <c r="B102" s="17" t="s">
        <v>109</v>
      </c>
      <c r="C102" s="18" t="s">
        <v>141</v>
      </c>
      <c r="D102" s="25" t="s">
        <v>58</v>
      </c>
      <c r="E102" s="25"/>
      <c r="F102" s="50">
        <f>+'[2]€'!$AH$69</f>
        <v>50000</v>
      </c>
      <c r="G102" s="50"/>
      <c r="H102" s="52"/>
    </row>
    <row r="103" spans="1:13" ht="20.100000000000001" customHeight="1" x14ac:dyDescent="0.25">
      <c r="A103" s="2"/>
      <c r="B103" s="17"/>
      <c r="C103" s="18" t="s">
        <v>138</v>
      </c>
      <c r="D103" s="25" t="s">
        <v>230</v>
      </c>
      <c r="E103" s="25"/>
      <c r="F103" s="50">
        <f>+'[2]€'!$AH$71</f>
        <v>8000</v>
      </c>
      <c r="G103" s="50"/>
      <c r="H103" s="52"/>
    </row>
    <row r="104" spans="1:13" ht="20.100000000000001" customHeight="1" x14ac:dyDescent="0.25">
      <c r="A104" s="2"/>
      <c r="B104" s="17"/>
      <c r="C104" s="18" t="s">
        <v>223</v>
      </c>
      <c r="D104" s="25" t="s">
        <v>157</v>
      </c>
      <c r="E104" s="25"/>
      <c r="F104" s="50">
        <f>+'[2]€'!$AH$72</f>
        <v>1100000</v>
      </c>
      <c r="G104" s="50"/>
      <c r="H104" s="52"/>
    </row>
    <row r="105" spans="1:13" ht="20.100000000000001" customHeight="1" x14ac:dyDescent="0.25">
      <c r="A105" s="2"/>
      <c r="B105" s="17"/>
      <c r="C105" s="18" t="s">
        <v>215</v>
      </c>
      <c r="D105" s="25" t="s">
        <v>297</v>
      </c>
      <c r="E105" s="25"/>
      <c r="F105" s="50">
        <f>+'[2]€'!$AH$73</f>
        <v>41300</v>
      </c>
      <c r="G105" s="50"/>
      <c r="H105" s="52"/>
    </row>
    <row r="106" spans="1:13" ht="20.100000000000001" customHeight="1" x14ac:dyDescent="0.25">
      <c r="A106" s="2"/>
      <c r="B106" s="17"/>
      <c r="C106" s="18" t="s">
        <v>129</v>
      </c>
      <c r="D106" s="41" t="s">
        <v>238</v>
      </c>
      <c r="E106" s="41"/>
      <c r="F106" s="50">
        <f>+'[2]€'!$AH$77</f>
        <v>20000</v>
      </c>
      <c r="G106" s="50"/>
      <c r="H106" s="52"/>
      <c r="M106" s="10">
        <f>3319230+47070</f>
        <v>3366300</v>
      </c>
    </row>
    <row r="107" spans="1:13" ht="20.100000000000001" customHeight="1" x14ac:dyDescent="0.25">
      <c r="A107" s="2"/>
      <c r="B107" s="17"/>
      <c r="C107" s="18" t="s">
        <v>224</v>
      </c>
      <c r="D107" s="25" t="s">
        <v>237</v>
      </c>
      <c r="E107" s="25"/>
      <c r="F107" s="50">
        <f>+'[2]€'!$AH$80</f>
        <v>100000</v>
      </c>
      <c r="G107" s="50"/>
      <c r="H107" s="52"/>
    </row>
    <row r="108" spans="1:13" ht="20.100000000000001" customHeight="1" x14ac:dyDescent="0.25">
      <c r="A108" s="2" t="s">
        <v>109</v>
      </c>
      <c r="B108" s="17" t="s">
        <v>109</v>
      </c>
      <c r="C108" s="18" t="s">
        <v>142</v>
      </c>
      <c r="D108" s="25" t="s">
        <v>59</v>
      </c>
      <c r="E108" s="25"/>
      <c r="F108" s="50">
        <f>+'[2]€'!$AH$83</f>
        <v>139500</v>
      </c>
      <c r="G108" s="50"/>
      <c r="H108" s="52"/>
    </row>
    <row r="109" spans="1:13" ht="20.100000000000001" customHeight="1" x14ac:dyDescent="0.25">
      <c r="A109" s="2"/>
      <c r="B109" s="17"/>
      <c r="C109" s="18" t="s">
        <v>231</v>
      </c>
      <c r="D109" s="25" t="s">
        <v>232</v>
      </c>
      <c r="E109" s="25"/>
      <c r="F109" s="50">
        <f>+'[2]€'!$AH$84</f>
        <v>111500</v>
      </c>
      <c r="G109" s="50"/>
      <c r="H109" s="52"/>
    </row>
    <row r="110" spans="1:13" ht="20.100000000000001" customHeight="1" x14ac:dyDescent="0.25">
      <c r="A110" s="13"/>
      <c r="B110" s="29"/>
      <c r="C110" s="30" t="s">
        <v>134</v>
      </c>
      <c r="D110" s="31" t="s">
        <v>252</v>
      </c>
      <c r="E110" s="31"/>
      <c r="F110" s="56">
        <f>+'[2]€'!$AH$85</f>
        <v>25000</v>
      </c>
      <c r="G110" s="56"/>
      <c r="H110" s="54"/>
    </row>
    <row r="111" spans="1:13" ht="20.100000000000001" customHeight="1" x14ac:dyDescent="0.25">
      <c r="A111" s="2" t="s">
        <v>109</v>
      </c>
      <c r="B111" s="17">
        <v>227</v>
      </c>
      <c r="C111" s="18" t="s">
        <v>109</v>
      </c>
      <c r="D111" s="25" t="s">
        <v>60</v>
      </c>
      <c r="E111" s="25"/>
      <c r="F111" s="46"/>
      <c r="G111" s="50">
        <f>SUM(F112:F122)</f>
        <v>3281990</v>
      </c>
      <c r="H111" s="52"/>
    </row>
    <row r="112" spans="1:13" ht="20.100000000000001" customHeight="1" x14ac:dyDescent="0.25">
      <c r="A112" s="2" t="s">
        <v>109</v>
      </c>
      <c r="B112" s="17" t="s">
        <v>109</v>
      </c>
      <c r="C112" s="18" t="s">
        <v>118</v>
      </c>
      <c r="D112" s="25" t="s">
        <v>61</v>
      </c>
      <c r="E112" s="25"/>
      <c r="F112" s="50">
        <f>+'[2]€'!$AH$88</f>
        <v>1900000</v>
      </c>
      <c r="G112" s="50"/>
      <c r="H112" s="52"/>
    </row>
    <row r="113" spans="1:8" ht="20.100000000000001" customHeight="1" x14ac:dyDescent="0.25">
      <c r="A113" s="2" t="s">
        <v>109</v>
      </c>
      <c r="B113" s="17" t="s">
        <v>109</v>
      </c>
      <c r="C113" s="18" t="s">
        <v>119</v>
      </c>
      <c r="D113" s="25" t="s">
        <v>62</v>
      </c>
      <c r="E113" s="25"/>
      <c r="F113" s="50">
        <f>+'[2]€'!$AH$89</f>
        <v>940500</v>
      </c>
      <c r="G113" s="50"/>
      <c r="H113" s="52"/>
    </row>
    <row r="114" spans="1:8" ht="20.100000000000001" customHeight="1" x14ac:dyDescent="0.25">
      <c r="A114" s="2" t="s">
        <v>109</v>
      </c>
      <c r="B114" s="17" t="s">
        <v>109</v>
      </c>
      <c r="C114" s="18" t="s">
        <v>123</v>
      </c>
      <c r="D114" s="25" t="s">
        <v>63</v>
      </c>
      <c r="E114" s="25"/>
      <c r="F114" s="50">
        <f>+'[2]€'!$AH$90</f>
        <v>46000</v>
      </c>
      <c r="G114" s="50"/>
      <c r="H114" s="52"/>
    </row>
    <row r="115" spans="1:8" ht="20.100000000000001" customHeight="1" x14ac:dyDescent="0.25">
      <c r="A115" s="2" t="s">
        <v>109</v>
      </c>
      <c r="B115" s="17" t="s">
        <v>109</v>
      </c>
      <c r="C115" s="18" t="s">
        <v>126</v>
      </c>
      <c r="D115" s="25" t="s">
        <v>64</v>
      </c>
      <c r="E115" s="25"/>
      <c r="F115" s="50">
        <f>+'[2]€'!$AH$92</f>
        <v>22330</v>
      </c>
      <c r="G115" s="50"/>
      <c r="H115" s="52"/>
    </row>
    <row r="116" spans="1:8" ht="20.100000000000001" customHeight="1" x14ac:dyDescent="0.25">
      <c r="A116" s="2" t="s">
        <v>109</v>
      </c>
      <c r="B116" s="17" t="s">
        <v>109</v>
      </c>
      <c r="C116" s="18" t="s">
        <v>143</v>
      </c>
      <c r="D116" s="25" t="s">
        <v>65</v>
      </c>
      <c r="E116" s="25"/>
      <c r="F116" s="50">
        <f>+'[2]€'!$AH$94</f>
        <v>82760</v>
      </c>
      <c r="G116" s="50"/>
      <c r="H116" s="52"/>
    </row>
    <row r="117" spans="1:8" ht="20.100000000000001" customHeight="1" x14ac:dyDescent="0.25">
      <c r="A117" s="2" t="s">
        <v>109</v>
      </c>
      <c r="B117" s="17" t="s">
        <v>109</v>
      </c>
      <c r="C117" s="18" t="s">
        <v>144</v>
      </c>
      <c r="D117" s="25" t="s">
        <v>66</v>
      </c>
      <c r="E117" s="25"/>
      <c r="F117" s="50">
        <f>+'[2]€'!$AH$95</f>
        <v>40000</v>
      </c>
      <c r="G117" s="50"/>
      <c r="H117" s="52"/>
    </row>
    <row r="118" spans="1:8" ht="20.100000000000001" customHeight="1" x14ac:dyDescent="0.25">
      <c r="A118" s="2" t="s">
        <v>109</v>
      </c>
      <c r="B118" s="17" t="s">
        <v>109</v>
      </c>
      <c r="C118" s="18" t="s">
        <v>145</v>
      </c>
      <c r="D118" s="25" t="s">
        <v>67</v>
      </c>
      <c r="E118" s="25"/>
      <c r="F118" s="50">
        <f>+'[2]€'!$AH$96</f>
        <v>55250</v>
      </c>
      <c r="G118" s="50"/>
      <c r="H118" s="52"/>
    </row>
    <row r="119" spans="1:8" ht="20.100000000000001" customHeight="1" x14ac:dyDescent="0.25">
      <c r="A119" s="2" t="s">
        <v>109</v>
      </c>
      <c r="B119" s="17" t="s">
        <v>109</v>
      </c>
      <c r="C119" s="18" t="s">
        <v>135</v>
      </c>
      <c r="D119" s="25" t="s">
        <v>68</v>
      </c>
      <c r="E119" s="25"/>
      <c r="F119" s="50">
        <f>+'[2]€'!$AH$97</f>
        <v>55000</v>
      </c>
      <c r="G119" s="50"/>
      <c r="H119" s="52"/>
    </row>
    <row r="120" spans="1:8" ht="20.100000000000001" customHeight="1" x14ac:dyDescent="0.25">
      <c r="A120" s="2" t="s">
        <v>109</v>
      </c>
      <c r="B120" s="17" t="s">
        <v>109</v>
      </c>
      <c r="C120" s="18" t="s">
        <v>146</v>
      </c>
      <c r="D120" s="25" t="s">
        <v>69</v>
      </c>
      <c r="E120" s="25"/>
      <c r="F120" s="50">
        <f>+'[2]€'!$AH$99</f>
        <v>48500</v>
      </c>
      <c r="G120" s="50"/>
      <c r="H120" s="52"/>
    </row>
    <row r="121" spans="1:8" ht="20.100000000000001" customHeight="1" x14ac:dyDescent="0.25">
      <c r="A121" s="2" t="s">
        <v>109</v>
      </c>
      <c r="B121" s="17" t="s">
        <v>109</v>
      </c>
      <c r="C121" s="18" t="s">
        <v>147</v>
      </c>
      <c r="D121" s="25" t="s">
        <v>70</v>
      </c>
      <c r="E121" s="25"/>
      <c r="F121" s="50">
        <f>+'[2]€'!$AH$100</f>
        <v>30650</v>
      </c>
      <c r="G121" s="50"/>
      <c r="H121" s="52"/>
    </row>
    <row r="122" spans="1:8" ht="20.100000000000001" customHeight="1" x14ac:dyDescent="0.25">
      <c r="A122" s="2" t="s">
        <v>109</v>
      </c>
      <c r="B122" s="17" t="s">
        <v>109</v>
      </c>
      <c r="C122" s="18" t="s">
        <v>134</v>
      </c>
      <c r="D122" s="25" t="s">
        <v>71</v>
      </c>
      <c r="E122" s="25"/>
      <c r="F122" s="50">
        <f>+'[2]€'!$AH$101</f>
        <v>61000</v>
      </c>
      <c r="G122" s="50"/>
      <c r="H122" s="52"/>
    </row>
    <row r="123" spans="1:8" ht="20.100000000000001" customHeight="1" x14ac:dyDescent="0.25">
      <c r="A123" s="2" t="s">
        <v>109</v>
      </c>
      <c r="B123" s="17">
        <v>228</v>
      </c>
      <c r="C123" s="18" t="s">
        <v>109</v>
      </c>
      <c r="D123" s="25" t="s">
        <v>72</v>
      </c>
      <c r="E123" s="25"/>
      <c r="F123" s="50"/>
      <c r="G123" s="50">
        <f>SUM(F124:F128)</f>
        <v>88750</v>
      </c>
      <c r="H123" s="52"/>
    </row>
    <row r="124" spans="1:8" ht="20.100000000000001" customHeight="1" x14ac:dyDescent="0.25">
      <c r="A124" s="2" t="s">
        <v>109</v>
      </c>
      <c r="B124" s="17" t="s">
        <v>109</v>
      </c>
      <c r="C124" s="18" t="s">
        <v>119</v>
      </c>
      <c r="D124" s="25" t="s">
        <v>73</v>
      </c>
      <c r="E124" s="25"/>
      <c r="F124" s="50">
        <f>+'[2]€'!$AH$103</f>
        <v>71000</v>
      </c>
      <c r="G124" s="50"/>
      <c r="H124" s="52"/>
    </row>
    <row r="125" spans="1:8" ht="20.100000000000001" customHeight="1" x14ac:dyDescent="0.25">
      <c r="A125" s="2" t="s">
        <v>109</v>
      </c>
      <c r="B125" s="17" t="s">
        <v>109</v>
      </c>
      <c r="C125" s="18" t="s">
        <v>120</v>
      </c>
      <c r="D125" s="25" t="s">
        <v>74</v>
      </c>
      <c r="E125" s="25"/>
      <c r="F125" s="50">
        <f>+'[2]€'!$AH$104</f>
        <v>5000</v>
      </c>
      <c r="G125" s="50"/>
      <c r="H125" s="52"/>
    </row>
    <row r="126" spans="1:8" ht="20.100000000000001" customHeight="1" x14ac:dyDescent="0.25">
      <c r="A126" s="2"/>
      <c r="B126" s="17"/>
      <c r="C126" s="18" t="s">
        <v>123</v>
      </c>
      <c r="D126" s="25" t="s">
        <v>196</v>
      </c>
      <c r="E126" s="25"/>
      <c r="F126" s="50">
        <f>+'[2]€'!$AH$105</f>
        <v>7000</v>
      </c>
      <c r="G126" s="50"/>
      <c r="H126" s="52"/>
    </row>
    <row r="127" spans="1:8" ht="20.100000000000001" customHeight="1" x14ac:dyDescent="0.25">
      <c r="A127" s="2" t="s">
        <v>109</v>
      </c>
      <c r="B127" s="17" t="s">
        <v>109</v>
      </c>
      <c r="C127" s="18" t="s">
        <v>128</v>
      </c>
      <c r="D127" s="25" t="s">
        <v>75</v>
      </c>
      <c r="E127" s="25"/>
      <c r="F127" s="50">
        <f>+'[2]€'!$AH$107</f>
        <v>5000</v>
      </c>
      <c r="G127" s="50"/>
      <c r="H127" s="52"/>
    </row>
    <row r="128" spans="1:8" ht="20.100000000000001" customHeight="1" x14ac:dyDescent="0.25">
      <c r="A128" s="2" t="s">
        <v>109</v>
      </c>
      <c r="B128" s="17" t="s">
        <v>109</v>
      </c>
      <c r="C128" s="18" t="s">
        <v>134</v>
      </c>
      <c r="D128" s="25" t="s">
        <v>76</v>
      </c>
      <c r="E128" s="25"/>
      <c r="F128" s="50">
        <f>+'[2]€'!$AH$108</f>
        <v>750</v>
      </c>
      <c r="G128" s="50"/>
      <c r="H128" s="52"/>
    </row>
    <row r="129" spans="1:10" ht="20.100000000000001" customHeight="1" x14ac:dyDescent="0.25">
      <c r="A129" s="2" t="s">
        <v>109</v>
      </c>
      <c r="B129" s="17">
        <v>229</v>
      </c>
      <c r="C129" s="18" t="s">
        <v>109</v>
      </c>
      <c r="D129" s="25" t="s">
        <v>180</v>
      </c>
      <c r="E129" s="25"/>
      <c r="F129" s="46"/>
      <c r="G129" s="50">
        <f>+'[2]€'!$AH$109+'[1]DPTOS GRADO'!$C$36+'[1]centros 229'!$D$16+'[1]centros 229'!$D$20+'[1]centros 229'!$D$21+'[1]centros 229'!$D$22+'[1]centros 229'!$D$23</f>
        <v>1574381</v>
      </c>
      <c r="H129" s="58"/>
      <c r="J129" s="10">
        <f>+'[3]DPTOS GRADO'!$D$36+'[3]centros 229'!$E$16+'[3]centros 229'!$E$20+'[3]centros 229'!$E$21+'[3]centros 229'!$E$22+'[3]37'!$E$4+'[3]72'!$E$4+'[3]74'!$E$4</f>
        <v>1522410</v>
      </c>
    </row>
    <row r="130" spans="1:10" ht="20.100000000000001" customHeight="1" x14ac:dyDescent="0.25">
      <c r="A130" s="4">
        <v>23</v>
      </c>
      <c r="B130" s="19" t="s">
        <v>109</v>
      </c>
      <c r="C130" s="19" t="s">
        <v>109</v>
      </c>
      <c r="D130" s="19" t="s">
        <v>77</v>
      </c>
      <c r="E130" s="19"/>
      <c r="F130" s="47"/>
      <c r="G130" s="51"/>
      <c r="H130" s="57">
        <f>SUM(G131:G141)</f>
        <v>348080</v>
      </c>
    </row>
    <row r="131" spans="1:10" ht="20.100000000000001" customHeight="1" x14ac:dyDescent="0.25">
      <c r="A131" s="2" t="s">
        <v>109</v>
      </c>
      <c r="B131" s="17">
        <v>230</v>
      </c>
      <c r="C131" s="18" t="s">
        <v>109</v>
      </c>
      <c r="D131" s="25" t="s">
        <v>78</v>
      </c>
      <c r="E131" s="25"/>
      <c r="F131" s="50"/>
      <c r="G131" s="50">
        <f>SUM(F132:F137)</f>
        <v>174780</v>
      </c>
      <c r="H131" s="52"/>
    </row>
    <row r="132" spans="1:10" ht="20.100000000000001" customHeight="1" x14ac:dyDescent="0.25">
      <c r="A132" s="2" t="s">
        <v>109</v>
      </c>
      <c r="B132" s="17" t="s">
        <v>109</v>
      </c>
      <c r="C132" s="18" t="s">
        <v>118</v>
      </c>
      <c r="D132" s="25" t="s">
        <v>197</v>
      </c>
      <c r="E132" s="25"/>
      <c r="F132" s="50">
        <f>+'[2]€'!$AH$111</f>
        <v>68330</v>
      </c>
      <c r="G132" s="50"/>
      <c r="H132" s="52"/>
    </row>
    <row r="133" spans="1:10" ht="20.100000000000001" customHeight="1" x14ac:dyDescent="0.25">
      <c r="A133" s="2" t="s">
        <v>109</v>
      </c>
      <c r="B133" s="17" t="s">
        <v>109</v>
      </c>
      <c r="C133" s="18" t="s">
        <v>121</v>
      </c>
      <c r="D133" s="25" t="s">
        <v>198</v>
      </c>
      <c r="E133" s="25"/>
      <c r="F133" s="50">
        <f>+'[2]€'!$AH$115</f>
        <v>14750</v>
      </c>
      <c r="G133" s="50"/>
      <c r="H133" s="52"/>
    </row>
    <row r="134" spans="1:10" ht="20.100000000000001" customHeight="1" x14ac:dyDescent="0.25">
      <c r="A134" s="2"/>
      <c r="B134" s="17"/>
      <c r="C134" s="18" t="s">
        <v>133</v>
      </c>
      <c r="D134" s="25" t="s">
        <v>199</v>
      </c>
      <c r="E134" s="25"/>
      <c r="F134" s="50">
        <f>+'[2]€'!$AH$116</f>
        <v>5300</v>
      </c>
      <c r="G134" s="50"/>
      <c r="H134" s="52"/>
    </row>
    <row r="135" spans="1:10" ht="20.100000000000001" customHeight="1" x14ac:dyDescent="0.25">
      <c r="A135" s="2"/>
      <c r="B135" s="17"/>
      <c r="C135" s="18" t="s">
        <v>175</v>
      </c>
      <c r="D135" s="25" t="s">
        <v>257</v>
      </c>
      <c r="E135" s="25"/>
      <c r="F135" s="50">
        <f>+'[2]€'!$AH$117</f>
        <v>20000</v>
      </c>
      <c r="G135" s="50"/>
      <c r="H135" s="52"/>
    </row>
    <row r="136" spans="1:10" ht="20.100000000000001" customHeight="1" x14ac:dyDescent="0.25">
      <c r="A136" s="2"/>
      <c r="B136" s="17"/>
      <c r="C136" s="18" t="s">
        <v>131</v>
      </c>
      <c r="D136" s="25" t="s">
        <v>219</v>
      </c>
      <c r="E136" s="25"/>
      <c r="F136" s="50">
        <f>+'[2]€'!$AH$118</f>
        <v>50000</v>
      </c>
      <c r="G136" s="50"/>
      <c r="H136" s="52"/>
    </row>
    <row r="137" spans="1:10" ht="20.100000000000001" customHeight="1" x14ac:dyDescent="0.25">
      <c r="A137" s="2"/>
      <c r="B137" s="17"/>
      <c r="C137" s="18" t="s">
        <v>187</v>
      </c>
      <c r="D137" s="25" t="s">
        <v>216</v>
      </c>
      <c r="E137" s="25"/>
      <c r="F137" s="50">
        <f>+'[2]€'!$AH$119</f>
        <v>16400</v>
      </c>
      <c r="G137" s="50"/>
      <c r="H137" s="52"/>
    </row>
    <row r="138" spans="1:10" ht="20.100000000000001" customHeight="1" x14ac:dyDescent="0.25">
      <c r="A138" s="2" t="s">
        <v>109</v>
      </c>
      <c r="B138" s="17">
        <v>233</v>
      </c>
      <c r="C138" s="18" t="s">
        <v>109</v>
      </c>
      <c r="D138" s="25" t="s">
        <v>79</v>
      </c>
      <c r="E138" s="25"/>
      <c r="F138" s="50"/>
      <c r="G138" s="50">
        <f>SUM(F139:F141)</f>
        <v>173300</v>
      </c>
      <c r="H138" s="52"/>
    </row>
    <row r="139" spans="1:10" ht="20.100000000000001" customHeight="1" x14ac:dyDescent="0.25">
      <c r="A139" s="2"/>
      <c r="B139" s="17"/>
      <c r="C139" s="18" t="s">
        <v>118</v>
      </c>
      <c r="D139" s="25" t="s">
        <v>282</v>
      </c>
      <c r="E139" s="25"/>
      <c r="F139" s="50">
        <f>+'[2]€'!$AH$121</f>
        <v>11800</v>
      </c>
      <c r="G139" s="50"/>
      <c r="H139" s="52"/>
    </row>
    <row r="140" spans="1:10" ht="20.100000000000001" customHeight="1" x14ac:dyDescent="0.25">
      <c r="A140" s="2" t="s">
        <v>109</v>
      </c>
      <c r="B140" s="17" t="s">
        <v>109</v>
      </c>
      <c r="C140" s="18" t="s">
        <v>120</v>
      </c>
      <c r="D140" s="25" t="s">
        <v>80</v>
      </c>
      <c r="E140" s="25"/>
      <c r="F140" s="50">
        <f>+'[2]€'!$AH$123</f>
        <v>6500</v>
      </c>
      <c r="G140" s="50"/>
      <c r="H140" s="52"/>
    </row>
    <row r="141" spans="1:10" ht="20.100000000000001" customHeight="1" x14ac:dyDescent="0.25">
      <c r="A141" s="2" t="s">
        <v>109</v>
      </c>
      <c r="B141" s="17" t="s">
        <v>109</v>
      </c>
      <c r="C141" s="18" t="s">
        <v>123</v>
      </c>
      <c r="D141" s="25" t="s">
        <v>81</v>
      </c>
      <c r="E141" s="25"/>
      <c r="F141" s="50">
        <f>+'[2]€'!$AH$124</f>
        <v>155000</v>
      </c>
      <c r="G141" s="50"/>
      <c r="H141" s="52"/>
    </row>
    <row r="142" spans="1:10" ht="20.100000000000001" customHeight="1" x14ac:dyDescent="0.25">
      <c r="A142" s="4">
        <v>24</v>
      </c>
      <c r="B142" s="19" t="s">
        <v>109</v>
      </c>
      <c r="C142" s="19" t="s">
        <v>109</v>
      </c>
      <c r="D142" s="19" t="s">
        <v>200</v>
      </c>
      <c r="E142" s="19"/>
      <c r="F142" s="47"/>
      <c r="G142" s="51"/>
      <c r="H142" s="57">
        <f>+G143</f>
        <v>72480</v>
      </c>
    </row>
    <row r="143" spans="1:10" ht="20.100000000000001" customHeight="1" x14ac:dyDescent="0.25">
      <c r="A143" s="2" t="s">
        <v>109</v>
      </c>
      <c r="B143" s="17">
        <v>240</v>
      </c>
      <c r="C143" s="18" t="s">
        <v>109</v>
      </c>
      <c r="D143" s="25" t="s">
        <v>201</v>
      </c>
      <c r="E143" s="25"/>
      <c r="F143" s="46"/>
      <c r="G143" s="50">
        <f>+'[2]€'!$AH$126</f>
        <v>72480</v>
      </c>
      <c r="H143" s="58"/>
    </row>
    <row r="144" spans="1:10" ht="20.100000000000001" customHeight="1" x14ac:dyDescent="0.25">
      <c r="A144" s="4" t="s">
        <v>109</v>
      </c>
      <c r="B144" s="19" t="s">
        <v>109</v>
      </c>
      <c r="C144" s="19" t="s">
        <v>109</v>
      </c>
      <c r="D144" s="19" t="s">
        <v>96</v>
      </c>
      <c r="E144" s="19"/>
      <c r="F144" s="47"/>
      <c r="G144" s="51"/>
      <c r="H144" s="57">
        <f>SUM(H40:H142)</f>
        <v>13931852</v>
      </c>
      <c r="I144" s="12">
        <f>+H144-14225751</f>
        <v>-293899</v>
      </c>
      <c r="J144" s="8"/>
    </row>
    <row r="145" spans="1:10" ht="20.100000000000001" customHeight="1" x14ac:dyDescent="0.25">
      <c r="A145" s="2" t="s">
        <v>109</v>
      </c>
      <c r="B145" s="17" t="s">
        <v>109</v>
      </c>
      <c r="C145" s="18" t="s">
        <v>109</v>
      </c>
      <c r="D145" s="3" t="s">
        <v>103</v>
      </c>
      <c r="E145" s="3"/>
      <c r="F145" s="49"/>
      <c r="G145" s="46"/>
      <c r="H145" s="52"/>
    </row>
    <row r="146" spans="1:10" ht="20.100000000000001" customHeight="1" x14ac:dyDescent="0.25">
      <c r="A146" s="2" t="s">
        <v>109</v>
      </c>
      <c r="B146" s="17" t="s">
        <v>109</v>
      </c>
      <c r="C146" s="18" t="s">
        <v>109</v>
      </c>
      <c r="D146" s="3" t="s">
        <v>202</v>
      </c>
      <c r="E146" s="3"/>
      <c r="F146" s="49"/>
      <c r="G146" s="46"/>
      <c r="H146" s="52"/>
    </row>
    <row r="147" spans="1:10" ht="20.100000000000001" customHeight="1" x14ac:dyDescent="0.25">
      <c r="A147" s="4">
        <v>31</v>
      </c>
      <c r="B147" s="19" t="s">
        <v>109</v>
      </c>
      <c r="C147" s="19" t="s">
        <v>109</v>
      </c>
      <c r="D147" s="19" t="s">
        <v>207</v>
      </c>
      <c r="E147" s="19"/>
      <c r="F147" s="47"/>
      <c r="G147" s="47"/>
      <c r="H147" s="57">
        <f>+G148</f>
        <v>21369</v>
      </c>
    </row>
    <row r="148" spans="1:10" ht="20.100000000000001" customHeight="1" x14ac:dyDescent="0.25">
      <c r="A148" s="2"/>
      <c r="B148" s="17">
        <v>310</v>
      </c>
      <c r="C148" s="18" t="s">
        <v>109</v>
      </c>
      <c r="D148" s="32" t="s">
        <v>208</v>
      </c>
      <c r="E148" s="32"/>
      <c r="F148" s="50"/>
      <c r="G148" s="50">
        <f>SUM(F149:F150)</f>
        <v>21369</v>
      </c>
      <c r="H148" s="58"/>
    </row>
    <row r="149" spans="1:10" ht="20.100000000000001" customHeight="1" x14ac:dyDescent="0.25">
      <c r="A149" s="2"/>
      <c r="B149" s="17"/>
      <c r="C149" s="18" t="s">
        <v>120</v>
      </c>
      <c r="D149" s="25" t="s">
        <v>203</v>
      </c>
      <c r="E149" s="25"/>
      <c r="F149" s="50">
        <f>+'[2]€'!$AH$130</f>
        <v>7864</v>
      </c>
      <c r="G149" s="50"/>
      <c r="H149" s="58"/>
    </row>
    <row r="150" spans="1:10" ht="20.100000000000001" customHeight="1" x14ac:dyDescent="0.25">
      <c r="A150" s="2"/>
      <c r="B150" s="17"/>
      <c r="C150" s="18" t="s">
        <v>123</v>
      </c>
      <c r="D150" s="25" t="s">
        <v>204</v>
      </c>
      <c r="E150" s="25"/>
      <c r="F150" s="50">
        <f>+'[2]€'!$AH$131</f>
        <v>13505</v>
      </c>
      <c r="G150" s="50"/>
      <c r="H150" s="58"/>
    </row>
    <row r="151" spans="1:10" ht="20.100000000000001" customHeight="1" x14ac:dyDescent="0.25">
      <c r="A151" s="4">
        <v>34</v>
      </c>
      <c r="B151" s="19" t="s">
        <v>109</v>
      </c>
      <c r="C151" s="19" t="s">
        <v>109</v>
      </c>
      <c r="D151" s="19" t="s">
        <v>225</v>
      </c>
      <c r="E151" s="19"/>
      <c r="F151" s="47"/>
      <c r="G151" s="47"/>
      <c r="H151" s="57">
        <f>+G152</f>
        <v>500</v>
      </c>
    </row>
    <row r="152" spans="1:10" ht="20.100000000000001" customHeight="1" x14ac:dyDescent="0.25">
      <c r="A152" s="2"/>
      <c r="B152" s="17">
        <v>341</v>
      </c>
      <c r="C152" s="18" t="s">
        <v>109</v>
      </c>
      <c r="D152" s="32" t="s">
        <v>226</v>
      </c>
      <c r="E152" s="32"/>
      <c r="F152" s="46"/>
      <c r="G152" s="50">
        <f>+'[2]€'!$AH$132</f>
        <v>500</v>
      </c>
      <c r="H152" s="52"/>
    </row>
    <row r="153" spans="1:10" ht="20.100000000000001" customHeight="1" x14ac:dyDescent="0.25">
      <c r="A153" s="4">
        <v>35</v>
      </c>
      <c r="B153" s="19" t="s">
        <v>109</v>
      </c>
      <c r="C153" s="19" t="s">
        <v>109</v>
      </c>
      <c r="D153" s="19" t="s">
        <v>209</v>
      </c>
      <c r="E153" s="19"/>
      <c r="F153" s="51"/>
      <c r="G153" s="51"/>
      <c r="H153" s="57">
        <f>+G154+G156</f>
        <v>9900</v>
      </c>
    </row>
    <row r="154" spans="1:10" ht="20.100000000000001" customHeight="1" x14ac:dyDescent="0.25">
      <c r="A154" s="2"/>
      <c r="B154" s="17">
        <v>352</v>
      </c>
      <c r="C154" s="18" t="s">
        <v>109</v>
      </c>
      <c r="D154" s="32" t="s">
        <v>210</v>
      </c>
      <c r="E154" s="32"/>
      <c r="F154" s="50"/>
      <c r="G154" s="50">
        <f>+F155</f>
        <v>4900</v>
      </c>
      <c r="H154" s="58"/>
    </row>
    <row r="155" spans="1:10" ht="20.100000000000001" customHeight="1" x14ac:dyDescent="0.25">
      <c r="A155" s="2"/>
      <c r="B155" s="17"/>
      <c r="C155" s="18" t="s">
        <v>118</v>
      </c>
      <c r="D155" s="25" t="s">
        <v>205</v>
      </c>
      <c r="E155" s="25"/>
      <c r="F155" s="50">
        <f>+'[2]€'!$AH$134</f>
        <v>4900</v>
      </c>
      <c r="G155" s="50"/>
      <c r="H155" s="58"/>
    </row>
    <row r="156" spans="1:10" ht="20.100000000000001" customHeight="1" x14ac:dyDescent="0.25">
      <c r="A156" s="2"/>
      <c r="B156" s="17">
        <v>359</v>
      </c>
      <c r="C156" s="18" t="s">
        <v>109</v>
      </c>
      <c r="D156" s="32" t="s">
        <v>273</v>
      </c>
      <c r="E156" s="32"/>
      <c r="F156" s="50"/>
      <c r="G156" s="50">
        <f>+'[2]€'!$AH$135</f>
        <v>5000</v>
      </c>
      <c r="H156" s="58"/>
    </row>
    <row r="157" spans="1:10" ht="20.100000000000001" customHeight="1" x14ac:dyDescent="0.25">
      <c r="A157" s="4" t="s">
        <v>109</v>
      </c>
      <c r="B157" s="19" t="s">
        <v>109</v>
      </c>
      <c r="C157" s="19" t="s">
        <v>109</v>
      </c>
      <c r="D157" s="19" t="s">
        <v>206</v>
      </c>
      <c r="E157" s="19"/>
      <c r="F157" s="51"/>
      <c r="G157" s="51"/>
      <c r="H157" s="57">
        <f>SUM(H147:H153)</f>
        <v>31769</v>
      </c>
      <c r="J157" s="8"/>
    </row>
    <row r="158" spans="1:10" ht="20.100000000000001" customHeight="1" x14ac:dyDescent="0.25">
      <c r="A158" s="2" t="s">
        <v>109</v>
      </c>
      <c r="B158" s="17" t="s">
        <v>109</v>
      </c>
      <c r="C158" s="18" t="s">
        <v>109</v>
      </c>
      <c r="D158" s="3" t="s">
        <v>104</v>
      </c>
      <c r="E158" s="3"/>
      <c r="F158" s="49"/>
      <c r="G158" s="46"/>
      <c r="H158" s="52"/>
    </row>
    <row r="159" spans="1:10" ht="20.100000000000001" customHeight="1" x14ac:dyDescent="0.25">
      <c r="A159" s="2" t="s">
        <v>109</v>
      </c>
      <c r="B159" s="17" t="s">
        <v>109</v>
      </c>
      <c r="C159" s="18" t="s">
        <v>109</v>
      </c>
      <c r="D159" s="3" t="s">
        <v>105</v>
      </c>
      <c r="E159" s="3"/>
      <c r="F159" s="49"/>
      <c r="G159" s="46"/>
      <c r="H159" s="52"/>
    </row>
    <row r="160" spans="1:10" ht="20.100000000000001" customHeight="1" x14ac:dyDescent="0.25">
      <c r="A160" s="4">
        <v>48</v>
      </c>
      <c r="B160" s="19" t="s">
        <v>109</v>
      </c>
      <c r="C160" s="19" t="s">
        <v>109</v>
      </c>
      <c r="D160" s="19" t="s">
        <v>82</v>
      </c>
      <c r="E160" s="19"/>
      <c r="F160" s="51"/>
      <c r="G160" s="51"/>
      <c r="H160" s="57">
        <f>SUM(G161:G176)</f>
        <v>1307491</v>
      </c>
    </row>
    <row r="161" spans="1:12" ht="20.100000000000001" customHeight="1" x14ac:dyDescent="0.25">
      <c r="A161" s="2"/>
      <c r="B161" s="17">
        <v>481</v>
      </c>
      <c r="C161" s="18" t="s">
        <v>109</v>
      </c>
      <c r="D161" s="25" t="s">
        <v>294</v>
      </c>
      <c r="E161" s="25"/>
      <c r="F161" s="50"/>
      <c r="G161" s="50">
        <f>+F162</f>
        <v>3000</v>
      </c>
      <c r="H161" s="58"/>
    </row>
    <row r="162" spans="1:12" ht="20.100000000000001" customHeight="1" x14ac:dyDescent="0.25">
      <c r="A162" s="2"/>
      <c r="B162" s="17" t="s">
        <v>109</v>
      </c>
      <c r="C162" s="18" t="s">
        <v>118</v>
      </c>
      <c r="D162" s="25" t="s">
        <v>149</v>
      </c>
      <c r="E162" s="25"/>
      <c r="F162" s="50">
        <f>+'[2]€'!$AH$143</f>
        <v>3000</v>
      </c>
      <c r="G162" s="50"/>
      <c r="H162" s="58"/>
    </row>
    <row r="163" spans="1:12" ht="20.100000000000001" customHeight="1" x14ac:dyDescent="0.25">
      <c r="A163" s="2"/>
      <c r="B163" s="17">
        <v>484</v>
      </c>
      <c r="C163" s="18" t="s">
        <v>109</v>
      </c>
      <c r="D163" s="25" t="s">
        <v>150</v>
      </c>
      <c r="E163" s="25"/>
      <c r="F163" s="50"/>
      <c r="G163" s="50">
        <f>SUM(F164:F166)</f>
        <v>4992</v>
      </c>
      <c r="H163" s="58"/>
    </row>
    <row r="164" spans="1:12" ht="20.100000000000001" customHeight="1" x14ac:dyDescent="0.25">
      <c r="A164" s="2"/>
      <c r="B164" s="17"/>
      <c r="C164" s="18" t="s">
        <v>119</v>
      </c>
      <c r="D164" s="38" t="s">
        <v>233</v>
      </c>
      <c r="E164" s="38"/>
      <c r="F164" s="50">
        <f>+'[2]€'!$AH$146</f>
        <v>1643</v>
      </c>
      <c r="G164" s="50"/>
      <c r="H164" s="58"/>
    </row>
    <row r="165" spans="1:12" ht="20.100000000000001" customHeight="1" x14ac:dyDescent="0.25">
      <c r="A165" s="2"/>
      <c r="B165" s="17"/>
      <c r="C165" s="18" t="s">
        <v>120</v>
      </c>
      <c r="D165" s="38" t="s">
        <v>234</v>
      </c>
      <c r="E165" s="38"/>
      <c r="F165" s="50">
        <f>+'[2]€'!$AH$147</f>
        <v>2073</v>
      </c>
      <c r="G165" s="50"/>
      <c r="H165" s="58"/>
    </row>
    <row r="166" spans="1:12" ht="20.100000000000001" customHeight="1" x14ac:dyDescent="0.25">
      <c r="A166" s="13"/>
      <c r="B166" s="29"/>
      <c r="C166" s="30" t="s">
        <v>123</v>
      </c>
      <c r="D166" s="40" t="s">
        <v>235</v>
      </c>
      <c r="E166" s="40"/>
      <c r="F166" s="56">
        <f>+'[2]€'!$AH$148</f>
        <v>1276</v>
      </c>
      <c r="G166" s="56"/>
      <c r="H166" s="59"/>
    </row>
    <row r="167" spans="1:12" ht="20.100000000000001" customHeight="1" x14ac:dyDescent="0.25">
      <c r="A167" s="2" t="s">
        <v>109</v>
      </c>
      <c r="B167" s="17">
        <v>487</v>
      </c>
      <c r="C167" s="18" t="s">
        <v>109</v>
      </c>
      <c r="D167" s="25" t="s">
        <v>84</v>
      </c>
      <c r="E167" s="25"/>
      <c r="F167" s="50"/>
      <c r="G167" s="50">
        <f>SUM(F168:F170)</f>
        <v>574900</v>
      </c>
      <c r="H167" s="58"/>
      <c r="J167" s="10">
        <f>483400+74100</f>
        <v>557500</v>
      </c>
    </row>
    <row r="168" spans="1:12" ht="20.100000000000001" customHeight="1" x14ac:dyDescent="0.25">
      <c r="A168" s="2"/>
      <c r="B168" s="17"/>
      <c r="C168" s="18" t="s">
        <v>146</v>
      </c>
      <c r="D168" s="25" t="s">
        <v>227</v>
      </c>
      <c r="E168" s="25"/>
      <c r="F168" s="50">
        <f>+'[1]73'!$E$40</f>
        <v>275000</v>
      </c>
      <c r="G168" s="50"/>
      <c r="H168" s="58"/>
    </row>
    <row r="169" spans="1:12" ht="20.100000000000001" customHeight="1" x14ac:dyDescent="0.25">
      <c r="A169" s="2"/>
      <c r="B169" s="17"/>
      <c r="C169" s="18" t="s">
        <v>146</v>
      </c>
      <c r="D169" s="26" t="s">
        <v>298</v>
      </c>
      <c r="E169" s="26"/>
      <c r="F169" s="50">
        <f>+'[1]73'!$E$41+'[1]37'!$D$7</f>
        <v>220000</v>
      </c>
      <c r="G169" s="50"/>
      <c r="H169" s="58"/>
      <c r="L169" s="12">
        <f>+F168+F169</f>
        <v>495000</v>
      </c>
    </row>
    <row r="170" spans="1:12" ht="20.100000000000001" customHeight="1" x14ac:dyDescent="0.25">
      <c r="A170" s="2"/>
      <c r="B170" s="17"/>
      <c r="C170" s="18" t="s">
        <v>215</v>
      </c>
      <c r="D170" s="25" t="s">
        <v>299</v>
      </c>
      <c r="E170" s="26"/>
      <c r="F170" s="50">
        <f>+'[2]€'!$AH$165</f>
        <v>79900</v>
      </c>
      <c r="G170" s="50"/>
      <c r="H170" s="58"/>
    </row>
    <row r="171" spans="1:12" ht="20.100000000000001" customHeight="1" x14ac:dyDescent="0.25">
      <c r="A171" s="2" t="s">
        <v>109</v>
      </c>
      <c r="B171" s="17">
        <v>488</v>
      </c>
      <c r="C171" s="18" t="s">
        <v>109</v>
      </c>
      <c r="D171" s="25" t="s">
        <v>272</v>
      </c>
      <c r="E171" s="25"/>
      <c r="F171" s="50"/>
      <c r="G171" s="50">
        <f>SUM(F172:F173)</f>
        <v>501749</v>
      </c>
      <c r="H171" s="58"/>
    </row>
    <row r="172" spans="1:12" ht="20.100000000000001" customHeight="1" x14ac:dyDescent="0.25">
      <c r="A172" s="2" t="s">
        <v>109</v>
      </c>
      <c r="B172" s="17" t="s">
        <v>109</v>
      </c>
      <c r="C172" s="18" t="s">
        <v>121</v>
      </c>
      <c r="D172" s="25" t="s">
        <v>85</v>
      </c>
      <c r="E172" s="25"/>
      <c r="F172" s="50">
        <f>+'[2]€'!$AH$175</f>
        <v>250000</v>
      </c>
      <c r="G172" s="50"/>
      <c r="H172" s="58"/>
    </row>
    <row r="173" spans="1:12" ht="20.100000000000001" customHeight="1" x14ac:dyDescent="0.25">
      <c r="A173" s="2" t="s">
        <v>109</v>
      </c>
      <c r="B173" s="17" t="s">
        <v>109</v>
      </c>
      <c r="C173" s="18" t="s">
        <v>134</v>
      </c>
      <c r="D173" s="25" t="s">
        <v>310</v>
      </c>
      <c r="E173" s="25"/>
      <c r="F173" s="50">
        <f>+'[2]€'!$AH$183</f>
        <v>251749</v>
      </c>
      <c r="G173" s="50"/>
      <c r="H173" s="58"/>
    </row>
    <row r="174" spans="1:12" ht="20.100000000000001" customHeight="1" x14ac:dyDescent="0.25">
      <c r="A174" s="2" t="s">
        <v>109</v>
      </c>
      <c r="B174" s="17">
        <v>489</v>
      </c>
      <c r="C174" s="18" t="s">
        <v>109</v>
      </c>
      <c r="D174" s="25" t="s">
        <v>86</v>
      </c>
      <c r="E174" s="25"/>
      <c r="F174" s="50"/>
      <c r="G174" s="50">
        <f>SUM(F175:F177)</f>
        <v>222850</v>
      </c>
      <c r="H174" s="58"/>
    </row>
    <row r="175" spans="1:12" ht="20.100000000000001" customHeight="1" x14ac:dyDescent="0.25">
      <c r="A175" s="2" t="s">
        <v>109</v>
      </c>
      <c r="B175" s="17" t="s">
        <v>109</v>
      </c>
      <c r="C175" s="18" t="s">
        <v>118</v>
      </c>
      <c r="D175" s="25" t="s">
        <v>87</v>
      </c>
      <c r="E175" s="25"/>
      <c r="F175" s="50">
        <f>+'[2]€'!$AH$186</f>
        <v>1000</v>
      </c>
      <c r="G175" s="50"/>
      <c r="H175" s="58"/>
    </row>
    <row r="176" spans="1:12" ht="20.100000000000001" customHeight="1" x14ac:dyDescent="0.25">
      <c r="A176" s="2" t="s">
        <v>109</v>
      </c>
      <c r="B176" s="17" t="s">
        <v>109</v>
      </c>
      <c r="C176" s="18" t="s">
        <v>120</v>
      </c>
      <c r="D176" s="25" t="s">
        <v>88</v>
      </c>
      <c r="E176" s="25"/>
      <c r="F176" s="50">
        <f>+'[2]€'!$AH$187</f>
        <v>11850</v>
      </c>
      <c r="G176" s="50"/>
      <c r="H176" s="58"/>
    </row>
    <row r="177" spans="1:12" ht="20.100000000000001" customHeight="1" x14ac:dyDescent="0.25">
      <c r="A177" s="2"/>
      <c r="B177" s="17"/>
      <c r="C177" s="18" t="s">
        <v>130</v>
      </c>
      <c r="D177" s="25" t="s">
        <v>239</v>
      </c>
      <c r="E177" s="25"/>
      <c r="F177" s="50">
        <f>+'[2]€'!$AH$197</f>
        <v>210000</v>
      </c>
      <c r="G177" s="50"/>
      <c r="H177" s="58"/>
    </row>
    <row r="178" spans="1:12" ht="20.100000000000001" customHeight="1" x14ac:dyDescent="0.25">
      <c r="A178" s="4" t="s">
        <v>109</v>
      </c>
      <c r="B178" s="19" t="s">
        <v>109</v>
      </c>
      <c r="C178" s="19" t="s">
        <v>109</v>
      </c>
      <c r="D178" s="19" t="s">
        <v>97</v>
      </c>
      <c r="E178" s="19"/>
      <c r="F178" s="51"/>
      <c r="G178" s="51"/>
      <c r="H178" s="57">
        <f>+H160</f>
        <v>1307491</v>
      </c>
      <c r="I178" s="8"/>
    </row>
    <row r="179" spans="1:12" ht="20.100000000000001" customHeight="1" x14ac:dyDescent="0.25">
      <c r="A179" s="11" t="s">
        <v>109</v>
      </c>
      <c r="B179" s="23" t="s">
        <v>109</v>
      </c>
      <c r="C179" s="23" t="s">
        <v>109</v>
      </c>
      <c r="D179" s="23" t="s">
        <v>106</v>
      </c>
      <c r="E179" s="23"/>
      <c r="F179" s="60"/>
      <c r="G179" s="60"/>
      <c r="H179" s="61">
        <f>+H178+H157+H144+H37</f>
        <v>92552873</v>
      </c>
    </row>
    <row r="180" spans="1:12" ht="20.100000000000001" customHeight="1" x14ac:dyDescent="0.25">
      <c r="A180" s="2" t="s">
        <v>109</v>
      </c>
      <c r="B180" s="17" t="s">
        <v>109</v>
      </c>
      <c r="C180" s="18" t="s">
        <v>109</v>
      </c>
      <c r="D180" s="3" t="s">
        <v>98</v>
      </c>
      <c r="E180" s="3"/>
      <c r="F180" s="49"/>
      <c r="G180" s="46"/>
      <c r="H180" s="52"/>
    </row>
    <row r="181" spans="1:12" ht="20.100000000000001" customHeight="1" x14ac:dyDescent="0.25">
      <c r="A181" s="2" t="s">
        <v>109</v>
      </c>
      <c r="B181" s="17" t="s">
        <v>109</v>
      </c>
      <c r="C181" s="18" t="s">
        <v>109</v>
      </c>
      <c r="D181" s="3" t="s">
        <v>99</v>
      </c>
      <c r="E181" s="3"/>
      <c r="F181" s="49"/>
      <c r="G181" s="46"/>
      <c r="H181" s="52"/>
    </row>
    <row r="182" spans="1:12" ht="20.100000000000001" customHeight="1" x14ac:dyDescent="0.25">
      <c r="A182" s="4">
        <v>62</v>
      </c>
      <c r="B182" s="19" t="s">
        <v>109</v>
      </c>
      <c r="C182" s="19" t="s">
        <v>109</v>
      </c>
      <c r="D182" s="19" t="s">
        <v>89</v>
      </c>
      <c r="E182" s="19"/>
      <c r="F182" s="51"/>
      <c r="G182" s="51"/>
      <c r="H182" s="57">
        <f>SUM(G183:G191)</f>
        <v>5951723</v>
      </c>
      <c r="J182" s="12">
        <f>+H182-G187-G190</f>
        <v>3051216</v>
      </c>
    </row>
    <row r="183" spans="1:12" ht="20.100000000000001" customHeight="1" x14ac:dyDescent="0.25">
      <c r="A183" s="2" t="s">
        <v>109</v>
      </c>
      <c r="B183" s="17">
        <v>620</v>
      </c>
      <c r="C183" s="18" t="s">
        <v>109</v>
      </c>
      <c r="D183" s="25" t="s">
        <v>13</v>
      </c>
      <c r="E183" s="25"/>
      <c r="F183" s="50"/>
      <c r="G183" s="50">
        <f>+'[2]€'!$AH$206</f>
        <v>1092000</v>
      </c>
      <c r="H183" s="58"/>
    </row>
    <row r="184" spans="1:12" ht="20.100000000000001" customHeight="1" x14ac:dyDescent="0.25">
      <c r="A184" s="2" t="s">
        <v>109</v>
      </c>
      <c r="B184" s="17">
        <v>621</v>
      </c>
      <c r="C184" s="18" t="s">
        <v>109</v>
      </c>
      <c r="D184" s="38" t="s">
        <v>217</v>
      </c>
      <c r="E184" s="38"/>
      <c r="F184" s="50"/>
      <c r="G184" s="50">
        <f>+'[2]€'!$AH$207</f>
        <v>900000</v>
      </c>
      <c r="H184" s="58"/>
    </row>
    <row r="185" spans="1:12" ht="20.100000000000001" customHeight="1" x14ac:dyDescent="0.25">
      <c r="A185" s="2" t="s">
        <v>109</v>
      </c>
      <c r="B185" s="17">
        <v>622</v>
      </c>
      <c r="C185" s="18" t="s">
        <v>109</v>
      </c>
      <c r="D185" s="25" t="s">
        <v>18</v>
      </c>
      <c r="E185" s="25"/>
      <c r="F185" s="50"/>
      <c r="G185" s="50">
        <f>+'[2]€'!$AH$208</f>
        <v>9000</v>
      </c>
      <c r="H185" s="58"/>
    </row>
    <row r="186" spans="1:12" ht="20.100000000000001" customHeight="1" x14ac:dyDescent="0.25">
      <c r="A186" s="2" t="s">
        <v>109</v>
      </c>
      <c r="B186" s="17">
        <v>623</v>
      </c>
      <c r="C186" s="18" t="s">
        <v>109</v>
      </c>
      <c r="D186" s="25" t="s">
        <v>90</v>
      </c>
      <c r="E186" s="25"/>
      <c r="F186" s="50"/>
      <c r="G186" s="50">
        <f>+'[1]centros 229'!$D$24</f>
        <v>225000</v>
      </c>
      <c r="H186" s="58"/>
    </row>
    <row r="187" spans="1:12" ht="20.100000000000001" customHeight="1" x14ac:dyDescent="0.25">
      <c r="A187" s="2" t="s">
        <v>109</v>
      </c>
      <c r="B187" s="17">
        <v>624</v>
      </c>
      <c r="C187" s="18"/>
      <c r="D187" s="25" t="s">
        <v>236</v>
      </c>
      <c r="E187" s="25"/>
      <c r="F187" s="50"/>
      <c r="G187" s="50">
        <f>+'[2]€'!$AH$210</f>
        <v>1430507</v>
      </c>
      <c r="H187" s="58"/>
    </row>
    <row r="188" spans="1:12" ht="20.100000000000001" customHeight="1" x14ac:dyDescent="0.25">
      <c r="A188" s="2" t="s">
        <v>109</v>
      </c>
      <c r="B188" s="17">
        <v>625</v>
      </c>
      <c r="C188" s="18" t="s">
        <v>109</v>
      </c>
      <c r="D188" s="25" t="s">
        <v>22</v>
      </c>
      <c r="E188" s="25"/>
      <c r="F188" s="50"/>
      <c r="G188" s="50">
        <f>+'[2]€'!$AH$211</f>
        <v>48140</v>
      </c>
      <c r="H188" s="58"/>
      <c r="L188" s="10">
        <f>24052892+225000</f>
        <v>24277892</v>
      </c>
    </row>
    <row r="189" spans="1:12" ht="20.100000000000001" customHeight="1" x14ac:dyDescent="0.25">
      <c r="A189" s="2" t="s">
        <v>109</v>
      </c>
      <c r="B189" s="17">
        <v>626</v>
      </c>
      <c r="C189" s="18" t="s">
        <v>109</v>
      </c>
      <c r="D189" s="25" t="s">
        <v>91</v>
      </c>
      <c r="E189" s="25"/>
      <c r="F189" s="50"/>
      <c r="G189" s="50">
        <f>+'[2]€'!$AH$212</f>
        <v>132150</v>
      </c>
      <c r="H189" s="58"/>
    </row>
    <row r="190" spans="1:12" ht="20.100000000000001" customHeight="1" x14ac:dyDescent="0.25">
      <c r="A190" s="2" t="s">
        <v>109</v>
      </c>
      <c r="B190" s="17">
        <v>628</v>
      </c>
      <c r="C190" s="18" t="s">
        <v>109</v>
      </c>
      <c r="D190" s="25" t="s">
        <v>92</v>
      </c>
      <c r="E190" s="25"/>
      <c r="F190" s="50"/>
      <c r="G190" s="50">
        <f>+'[2]€'!$AH$213</f>
        <v>1470000</v>
      </c>
      <c r="H190" s="58"/>
    </row>
    <row r="191" spans="1:12" ht="20.100000000000001" customHeight="1" x14ac:dyDescent="0.25">
      <c r="A191" s="2" t="s">
        <v>109</v>
      </c>
      <c r="B191" s="17">
        <v>629</v>
      </c>
      <c r="C191" s="18" t="s">
        <v>109</v>
      </c>
      <c r="D191" s="25" t="s">
        <v>117</v>
      </c>
      <c r="E191" s="25"/>
      <c r="F191" s="50"/>
      <c r="G191" s="50">
        <f>+'[2]€'!$AH$214</f>
        <v>644926</v>
      </c>
      <c r="H191" s="58"/>
    </row>
    <row r="192" spans="1:12" ht="20.100000000000001" customHeight="1" x14ac:dyDescent="0.25">
      <c r="A192" s="4">
        <v>63</v>
      </c>
      <c r="B192" s="19" t="s">
        <v>109</v>
      </c>
      <c r="C192" s="19" t="s">
        <v>109</v>
      </c>
      <c r="D192" s="19" t="s">
        <v>177</v>
      </c>
      <c r="E192" s="19"/>
      <c r="F192" s="51"/>
      <c r="G192" s="51"/>
      <c r="H192" s="57">
        <f>+G193</f>
        <v>1423000</v>
      </c>
    </row>
    <row r="193" spans="1:8" ht="20.100000000000001" customHeight="1" x14ac:dyDescent="0.25">
      <c r="A193" s="2" t="s">
        <v>109</v>
      </c>
      <c r="B193" s="17">
        <v>630</v>
      </c>
      <c r="C193" s="18" t="s">
        <v>109</v>
      </c>
      <c r="D193" s="25" t="s">
        <v>13</v>
      </c>
      <c r="E193" s="25"/>
      <c r="F193" s="50"/>
      <c r="G193" s="50">
        <f>+'[2]€'!$AH$215</f>
        <v>1423000</v>
      </c>
      <c r="H193" s="58"/>
    </row>
    <row r="194" spans="1:8" ht="20.100000000000001" customHeight="1" x14ac:dyDescent="0.25">
      <c r="A194" s="4">
        <v>64</v>
      </c>
      <c r="B194" s="19" t="s">
        <v>109</v>
      </c>
      <c r="C194" s="19" t="s">
        <v>109</v>
      </c>
      <c r="D194" s="19" t="s">
        <v>93</v>
      </c>
      <c r="E194" s="19"/>
      <c r="F194" s="51"/>
      <c r="G194" s="51"/>
      <c r="H194" s="57">
        <f>SUM(G195:G257)</f>
        <v>21531668.079999998</v>
      </c>
    </row>
    <row r="195" spans="1:8" ht="20.100000000000001" customHeight="1" x14ac:dyDescent="0.25">
      <c r="A195" s="2" t="s">
        <v>109</v>
      </c>
      <c r="B195" s="17">
        <v>640</v>
      </c>
      <c r="C195" s="18" t="s">
        <v>109</v>
      </c>
      <c r="D195" s="25" t="s">
        <v>271</v>
      </c>
      <c r="E195" s="25"/>
      <c r="F195" s="50"/>
      <c r="G195" s="50">
        <f>+'[2]€'!$AH$216</f>
        <v>3900000</v>
      </c>
      <c r="H195" s="58"/>
    </row>
    <row r="196" spans="1:8" ht="20.100000000000001" customHeight="1" x14ac:dyDescent="0.25">
      <c r="A196" s="2" t="s">
        <v>109</v>
      </c>
      <c r="B196" s="17">
        <v>641</v>
      </c>
      <c r="C196" s="18" t="s">
        <v>109</v>
      </c>
      <c r="D196" s="25" t="s">
        <v>171</v>
      </c>
      <c r="E196" s="25"/>
      <c r="F196" s="50"/>
      <c r="G196" s="50">
        <f>SUM(F197:F204)</f>
        <v>237300</v>
      </c>
      <c r="H196" s="58"/>
    </row>
    <row r="197" spans="1:8" ht="20.100000000000001" customHeight="1" x14ac:dyDescent="0.25">
      <c r="A197" s="2"/>
      <c r="B197" s="17"/>
      <c r="C197" s="18" t="s">
        <v>119</v>
      </c>
      <c r="D197" s="25" t="s">
        <v>83</v>
      </c>
      <c r="E197" s="25"/>
      <c r="F197" s="50">
        <f>+'[2]€'!$AH$218</f>
        <v>16000</v>
      </c>
      <c r="G197" s="50"/>
      <c r="H197" s="58"/>
    </row>
    <row r="198" spans="1:8" ht="20.100000000000001" customHeight="1" x14ac:dyDescent="0.25">
      <c r="A198" s="2"/>
      <c r="B198" s="17"/>
      <c r="C198" s="18" t="s">
        <v>120</v>
      </c>
      <c r="D198" s="25" t="s">
        <v>311</v>
      </c>
      <c r="E198" s="25"/>
      <c r="F198" s="50">
        <f>+'[2]€'!$AH$219</f>
        <v>36000</v>
      </c>
      <c r="G198" s="50"/>
      <c r="H198" s="58"/>
    </row>
    <row r="199" spans="1:8" ht="20.100000000000001" customHeight="1" x14ac:dyDescent="0.25">
      <c r="A199" s="2"/>
      <c r="B199" s="17"/>
      <c r="C199" s="18" t="s">
        <v>123</v>
      </c>
      <c r="D199" s="25" t="s">
        <v>152</v>
      </c>
      <c r="E199" s="25"/>
      <c r="F199" s="50">
        <f>+'[2]€'!$AH$220</f>
        <v>30000</v>
      </c>
      <c r="G199" s="50"/>
      <c r="H199" s="58"/>
    </row>
    <row r="200" spans="1:8" ht="20.100000000000001" customHeight="1" x14ac:dyDescent="0.25">
      <c r="A200" s="2"/>
      <c r="B200" s="17"/>
      <c r="C200" s="18" t="s">
        <v>124</v>
      </c>
      <c r="D200" s="25" t="s">
        <v>153</v>
      </c>
      <c r="E200" s="25"/>
      <c r="F200" s="50">
        <f>+'[2]€'!$AH$221</f>
        <v>75000</v>
      </c>
      <c r="G200" s="50"/>
      <c r="H200" s="58"/>
    </row>
    <row r="201" spans="1:8" ht="20.100000000000001" customHeight="1" x14ac:dyDescent="0.25">
      <c r="A201" s="2"/>
      <c r="B201" s="17"/>
      <c r="C201" s="18" t="s">
        <v>128</v>
      </c>
      <c r="D201" s="25" t="s">
        <v>211</v>
      </c>
      <c r="E201" s="25"/>
      <c r="F201" s="50">
        <f>+'[2]€'!$AH$222</f>
        <v>16000</v>
      </c>
      <c r="G201" s="50"/>
      <c r="H201" s="58"/>
    </row>
    <row r="202" spans="1:8" ht="20.100000000000001" customHeight="1" x14ac:dyDescent="0.25">
      <c r="A202" s="2"/>
      <c r="B202" s="17"/>
      <c r="C202" s="18" t="s">
        <v>146</v>
      </c>
      <c r="D202" s="25" t="s">
        <v>181</v>
      </c>
      <c r="E202" s="25"/>
      <c r="F202" s="50">
        <f>+'[2]€'!$AH$224</f>
        <v>10000</v>
      </c>
      <c r="G202" s="50"/>
      <c r="H202" s="58"/>
    </row>
    <row r="203" spans="1:8" ht="20.100000000000001" customHeight="1" x14ac:dyDescent="0.25">
      <c r="A203" s="2"/>
      <c r="B203" s="17"/>
      <c r="C203" s="18" t="s">
        <v>147</v>
      </c>
      <c r="D203" s="25" t="s">
        <v>253</v>
      </c>
      <c r="E203" s="25"/>
      <c r="F203" s="50">
        <f>+'[2]€'!$AH$225</f>
        <v>12300</v>
      </c>
      <c r="G203" s="50"/>
      <c r="H203" s="58"/>
    </row>
    <row r="204" spans="1:8" ht="20.100000000000001" customHeight="1" x14ac:dyDescent="0.25">
      <c r="A204" s="2"/>
      <c r="B204" s="17"/>
      <c r="C204" s="18" t="s">
        <v>151</v>
      </c>
      <c r="D204" s="25" t="s">
        <v>229</v>
      </c>
      <c r="E204" s="25"/>
      <c r="F204" s="50">
        <f>+'[2]€'!$AH$226</f>
        <v>42000</v>
      </c>
      <c r="G204" s="46"/>
      <c r="H204" s="52"/>
    </row>
    <row r="205" spans="1:8" ht="20.100000000000001" customHeight="1" x14ac:dyDescent="0.25">
      <c r="A205" s="2"/>
      <c r="B205" s="17">
        <v>642</v>
      </c>
      <c r="C205" s="18"/>
      <c r="D205" s="25" t="s">
        <v>270</v>
      </c>
      <c r="E205" s="25"/>
      <c r="F205" s="50"/>
      <c r="G205" s="50">
        <f>SUM(F206:F247)</f>
        <v>7153393.0800000001</v>
      </c>
      <c r="H205" s="52"/>
    </row>
    <row r="206" spans="1:8" ht="20.100000000000001" customHeight="1" x14ac:dyDescent="0.25">
      <c r="A206" s="2"/>
      <c r="B206" s="17"/>
      <c r="C206" s="17" t="s">
        <v>119</v>
      </c>
      <c r="D206" s="67" t="s">
        <v>300</v>
      </c>
      <c r="E206" s="43"/>
      <c r="F206" s="50">
        <f>+'[2]€'!$AH$228</f>
        <v>1432368</v>
      </c>
      <c r="G206" s="50"/>
      <c r="H206" s="52"/>
    </row>
    <row r="207" spans="1:8" ht="20.100000000000001" customHeight="1" x14ac:dyDescent="0.25">
      <c r="A207" s="2"/>
      <c r="B207" s="17"/>
      <c r="C207" s="18" t="s">
        <v>126</v>
      </c>
      <c r="D207" s="43" t="s">
        <v>312</v>
      </c>
      <c r="E207" s="43"/>
      <c r="F207" s="50">
        <f>+'[2]€'!$AH$229</f>
        <v>330675</v>
      </c>
      <c r="G207" s="50"/>
      <c r="H207" s="52"/>
    </row>
    <row r="208" spans="1:8" ht="20.100000000000001" customHeight="1" x14ac:dyDescent="0.25">
      <c r="A208" s="2"/>
      <c r="B208" s="17"/>
      <c r="C208" s="18" t="s">
        <v>154</v>
      </c>
      <c r="D208" s="43" t="s">
        <v>244</v>
      </c>
      <c r="E208" s="43"/>
      <c r="F208" s="50">
        <f>SUM(E209:E213)</f>
        <v>1112276</v>
      </c>
      <c r="G208" s="50"/>
      <c r="H208" s="52"/>
    </row>
    <row r="209" spans="1:12" ht="20.100000000000001" customHeight="1" x14ac:dyDescent="0.25">
      <c r="A209" s="2"/>
      <c r="B209" s="17"/>
      <c r="C209" s="18"/>
      <c r="D209" s="44" t="s">
        <v>259</v>
      </c>
      <c r="E209" s="45">
        <f>+'[1]62'!C36</f>
        <v>77688</v>
      </c>
      <c r="G209" s="50"/>
      <c r="H209" s="52"/>
      <c r="L209" s="8">
        <f>SUM(E209:E210)</f>
        <v>371388</v>
      </c>
    </row>
    <row r="210" spans="1:12" ht="20.100000000000001" customHeight="1" x14ac:dyDescent="0.25">
      <c r="A210" s="2"/>
      <c r="B210" s="17"/>
      <c r="C210" s="18"/>
      <c r="D210" s="44" t="s">
        <v>260</v>
      </c>
      <c r="E210" s="45">
        <f>+'[1]62'!C37</f>
        <v>293700</v>
      </c>
      <c r="G210" s="50"/>
      <c r="H210" s="52"/>
    </row>
    <row r="211" spans="1:12" ht="20.100000000000001" customHeight="1" x14ac:dyDescent="0.25">
      <c r="A211" s="2"/>
      <c r="B211" s="17"/>
      <c r="C211" s="18"/>
      <c r="D211" s="44" t="s">
        <v>274</v>
      </c>
      <c r="E211" s="45">
        <f>+'[1]62'!C38</f>
        <v>159400</v>
      </c>
      <c r="G211" s="50"/>
      <c r="H211" s="52"/>
    </row>
    <row r="212" spans="1:12" ht="20.100000000000001" customHeight="1" x14ac:dyDescent="0.25">
      <c r="A212" s="2"/>
      <c r="B212" s="17"/>
      <c r="C212" s="18"/>
      <c r="D212" s="44" t="s">
        <v>283</v>
      </c>
      <c r="E212" s="45">
        <f>+'[1]62'!C39</f>
        <v>238768</v>
      </c>
      <c r="G212" s="50"/>
      <c r="H212" s="52"/>
    </row>
    <row r="213" spans="1:12" ht="20.100000000000001" customHeight="1" x14ac:dyDescent="0.25">
      <c r="A213" s="2"/>
      <c r="B213" s="17"/>
      <c r="C213" s="18"/>
      <c r="D213" s="44" t="s">
        <v>301</v>
      </c>
      <c r="E213" s="45">
        <f>+'[1]62'!C40</f>
        <v>342720</v>
      </c>
      <c r="G213" s="50"/>
      <c r="H213" s="52"/>
    </row>
    <row r="214" spans="1:12" ht="20.100000000000001" customHeight="1" x14ac:dyDescent="0.25">
      <c r="A214" s="2"/>
      <c r="B214" s="17"/>
      <c r="C214" s="18" t="s">
        <v>146</v>
      </c>
      <c r="D214" s="43" t="s">
        <v>243</v>
      </c>
      <c r="E214" s="43"/>
      <c r="F214" s="12">
        <f>SUM(E215:E220)</f>
        <v>1021278</v>
      </c>
      <c r="G214" s="50"/>
      <c r="H214" s="52"/>
    </row>
    <row r="215" spans="1:12" ht="20.100000000000001" customHeight="1" x14ac:dyDescent="0.25">
      <c r="A215" s="2"/>
      <c r="B215" s="17"/>
      <c r="C215" s="18"/>
      <c r="D215" s="44" t="s">
        <v>261</v>
      </c>
      <c r="E215" s="45">
        <f>+'[1]62'!C42</f>
        <v>91091</v>
      </c>
      <c r="F215" s="50"/>
      <c r="G215" s="50"/>
      <c r="H215" s="52"/>
      <c r="L215" s="8">
        <f>SUM(E215:E216)</f>
        <v>309933</v>
      </c>
    </row>
    <row r="216" spans="1:12" ht="20.100000000000001" customHeight="1" x14ac:dyDescent="0.25">
      <c r="A216" s="2"/>
      <c r="B216" s="17"/>
      <c r="C216" s="18"/>
      <c r="D216" s="44" t="s">
        <v>262</v>
      </c>
      <c r="E216" s="45">
        <f>+'[1]62'!C43</f>
        <v>218842</v>
      </c>
      <c r="F216" s="50"/>
      <c r="G216" s="50"/>
      <c r="H216" s="52"/>
      <c r="L216" s="8">
        <f>SUM(E222:E222)</f>
        <v>85527</v>
      </c>
    </row>
    <row r="217" spans="1:12" ht="20.100000000000001" customHeight="1" x14ac:dyDescent="0.25">
      <c r="A217" s="2"/>
      <c r="B217" s="17"/>
      <c r="C217" s="18"/>
      <c r="D217" s="44" t="s">
        <v>275</v>
      </c>
      <c r="E217" s="45">
        <f>+'[1]62'!C44</f>
        <v>110545</v>
      </c>
      <c r="F217" s="50"/>
      <c r="G217" s="50"/>
      <c r="H217" s="52"/>
      <c r="L217" s="8"/>
    </row>
    <row r="218" spans="1:12" ht="20.100000000000001" customHeight="1" x14ac:dyDescent="0.25">
      <c r="A218" s="2"/>
      <c r="B218" s="17"/>
      <c r="C218" s="18"/>
      <c r="D218" s="44" t="s">
        <v>284</v>
      </c>
      <c r="E218" s="45">
        <f>+'[1]62'!C45</f>
        <v>260400</v>
      </c>
      <c r="F218" s="50"/>
      <c r="G218" s="50"/>
      <c r="H218" s="52"/>
      <c r="L218" s="8"/>
    </row>
    <row r="219" spans="1:12" ht="20.100000000000001" customHeight="1" x14ac:dyDescent="0.25">
      <c r="A219" s="2"/>
      <c r="B219" s="17"/>
      <c r="C219" s="18"/>
      <c r="D219" s="44" t="s">
        <v>302</v>
      </c>
      <c r="E219" s="45">
        <f>+'[1]62'!C46</f>
        <v>260400</v>
      </c>
      <c r="F219" s="50"/>
      <c r="G219" s="50"/>
      <c r="H219" s="52"/>
      <c r="L219" s="8"/>
    </row>
    <row r="220" spans="1:12" ht="20.100000000000001" customHeight="1" x14ac:dyDescent="0.25">
      <c r="A220" s="13"/>
      <c r="B220" s="29"/>
      <c r="C220" s="30"/>
      <c r="D220" s="69" t="s">
        <v>315</v>
      </c>
      <c r="E220" s="65">
        <f>+'[1]68 '!$E$37</f>
        <v>80000</v>
      </c>
      <c r="F220" s="56"/>
      <c r="G220" s="56"/>
      <c r="H220" s="54"/>
      <c r="L220" s="8"/>
    </row>
    <row r="221" spans="1:12" ht="20.100000000000001" customHeight="1" x14ac:dyDescent="0.25">
      <c r="A221" s="2"/>
      <c r="B221" s="17"/>
      <c r="C221" s="18" t="s">
        <v>147</v>
      </c>
      <c r="D221" s="43" t="s">
        <v>242</v>
      </c>
      <c r="E221" s="43"/>
      <c r="F221" s="50">
        <f>SUM(E222:E224)</f>
        <v>194461</v>
      </c>
      <c r="G221" s="50"/>
      <c r="H221" s="52"/>
      <c r="L221" s="8">
        <f>SUM(E226:E228)</f>
        <v>146657</v>
      </c>
    </row>
    <row r="222" spans="1:12" ht="20.100000000000001" customHeight="1" x14ac:dyDescent="0.25">
      <c r="A222" s="2"/>
      <c r="B222" s="17"/>
      <c r="C222" s="18"/>
      <c r="D222" s="44" t="s">
        <v>276</v>
      </c>
      <c r="E222" s="45">
        <f>+'[1]62'!C48</f>
        <v>85527</v>
      </c>
      <c r="F222" s="50"/>
      <c r="G222" s="50"/>
      <c r="H222" s="52"/>
    </row>
    <row r="223" spans="1:12" ht="20.100000000000001" customHeight="1" x14ac:dyDescent="0.25">
      <c r="A223" s="2"/>
      <c r="B223" s="17"/>
      <c r="C223" s="18"/>
      <c r="D223" s="44" t="s">
        <v>285</v>
      </c>
      <c r="E223" s="45">
        <f>+'[1]62'!C49</f>
        <v>30034</v>
      </c>
      <c r="F223" s="50"/>
      <c r="G223" s="50"/>
      <c r="H223" s="52"/>
    </row>
    <row r="224" spans="1:12" ht="20.100000000000001" customHeight="1" x14ac:dyDescent="0.25">
      <c r="A224" s="2"/>
      <c r="B224" s="17"/>
      <c r="C224" s="18"/>
      <c r="D224" s="44" t="s">
        <v>303</v>
      </c>
      <c r="E224" s="45">
        <f>+'[1]62'!C50</f>
        <v>78900</v>
      </c>
      <c r="F224" s="50"/>
      <c r="G224" s="50"/>
      <c r="H224" s="52"/>
    </row>
    <row r="225" spans="1:8" ht="20.100000000000001" customHeight="1" x14ac:dyDescent="0.25">
      <c r="A225" s="2"/>
      <c r="B225" s="17"/>
      <c r="C225" s="18" t="s">
        <v>155</v>
      </c>
      <c r="D225" s="43" t="s">
        <v>156</v>
      </c>
      <c r="E225" s="43"/>
      <c r="F225" s="50">
        <f>SUM(E227:E230)</f>
        <v>402909</v>
      </c>
      <c r="G225" s="50"/>
      <c r="H225" s="52"/>
    </row>
    <row r="226" spans="1:8" ht="20.100000000000001" hidden="1" customHeight="1" x14ac:dyDescent="0.25">
      <c r="A226" s="2"/>
      <c r="B226" s="17"/>
      <c r="C226" s="18"/>
      <c r="D226" s="44"/>
      <c r="E226" s="45"/>
      <c r="F226" s="50"/>
      <c r="G226" s="50"/>
      <c r="H226" s="52"/>
    </row>
    <row r="227" spans="1:8" ht="20.100000000000001" customHeight="1" x14ac:dyDescent="0.25">
      <c r="A227" s="2"/>
      <c r="B227" s="17"/>
      <c r="C227" s="18"/>
      <c r="D227" s="44" t="s">
        <v>240</v>
      </c>
      <c r="E227" s="45">
        <f>+'[1]62'!C52</f>
        <v>20951</v>
      </c>
      <c r="F227" s="50"/>
      <c r="G227" s="50"/>
      <c r="H227" s="52"/>
    </row>
    <row r="228" spans="1:8" ht="20.100000000000001" customHeight="1" x14ac:dyDescent="0.25">
      <c r="A228" s="2"/>
      <c r="B228" s="17"/>
      <c r="C228" s="18"/>
      <c r="D228" s="44" t="s">
        <v>254</v>
      </c>
      <c r="E228" s="45">
        <f>+'[1]62'!C53</f>
        <v>125706</v>
      </c>
      <c r="F228" s="50"/>
      <c r="G228" s="50"/>
      <c r="H228" s="52"/>
    </row>
    <row r="229" spans="1:8" ht="20.100000000000001" customHeight="1" x14ac:dyDescent="0.25">
      <c r="A229" s="2"/>
      <c r="B229" s="17"/>
      <c r="C229" s="18"/>
      <c r="D229" s="44" t="s">
        <v>304</v>
      </c>
      <c r="E229" s="45">
        <f>+'[1]62'!C54</f>
        <v>86902</v>
      </c>
      <c r="F229" s="50"/>
      <c r="G229" s="50"/>
      <c r="H229" s="52"/>
    </row>
    <row r="230" spans="1:8" ht="20.100000000000001" customHeight="1" x14ac:dyDescent="0.25">
      <c r="A230" s="2"/>
      <c r="B230" s="17"/>
      <c r="C230" s="18"/>
      <c r="D230" s="44" t="s">
        <v>295</v>
      </c>
      <c r="E230" s="45">
        <f>+'[1]62'!C55</f>
        <v>169350</v>
      </c>
      <c r="F230" s="50"/>
      <c r="G230" s="50"/>
      <c r="H230" s="52"/>
    </row>
    <row r="231" spans="1:8" ht="20.100000000000001" customHeight="1" x14ac:dyDescent="0.25">
      <c r="A231" s="2"/>
      <c r="B231" s="17"/>
      <c r="C231" s="18" t="s">
        <v>151</v>
      </c>
      <c r="D231" s="43" t="s">
        <v>256</v>
      </c>
      <c r="E231" s="45"/>
      <c r="F231" s="50">
        <f>SUM(E232:E234)</f>
        <v>390000</v>
      </c>
      <c r="G231" s="50"/>
      <c r="H231" s="52"/>
    </row>
    <row r="232" spans="1:8" ht="20.100000000000001" customHeight="1" x14ac:dyDescent="0.25">
      <c r="A232" s="2"/>
      <c r="B232" s="17"/>
      <c r="C232" s="18"/>
      <c r="D232" s="44" t="s">
        <v>277</v>
      </c>
      <c r="E232" s="45">
        <f>+'[1]62'!C57</f>
        <v>190000</v>
      </c>
      <c r="F232" s="50"/>
      <c r="G232" s="50"/>
      <c r="H232" s="52"/>
    </row>
    <row r="233" spans="1:8" ht="20.100000000000001" customHeight="1" x14ac:dyDescent="0.25">
      <c r="A233" s="2"/>
      <c r="B233" s="17"/>
      <c r="C233" s="18"/>
      <c r="D233" s="44" t="s">
        <v>286</v>
      </c>
      <c r="E233" s="45">
        <f>+'[1]62'!C58</f>
        <v>100000</v>
      </c>
      <c r="F233" s="50"/>
      <c r="G233" s="50"/>
      <c r="H233" s="52"/>
    </row>
    <row r="234" spans="1:8" ht="20.100000000000001" customHeight="1" x14ac:dyDescent="0.25">
      <c r="A234" s="2"/>
      <c r="B234" s="17"/>
      <c r="C234" s="18"/>
      <c r="D234" s="44" t="s">
        <v>296</v>
      </c>
      <c r="E234" s="45">
        <f>+'[1]62'!C59</f>
        <v>100000</v>
      </c>
      <c r="F234" s="50"/>
      <c r="G234" s="50"/>
      <c r="H234" s="52"/>
    </row>
    <row r="235" spans="1:8" ht="20.100000000000001" customHeight="1" x14ac:dyDescent="0.25">
      <c r="A235" s="2"/>
      <c r="B235" s="17"/>
      <c r="C235" s="18" t="s">
        <v>221</v>
      </c>
      <c r="D235" s="43" t="s">
        <v>241</v>
      </c>
      <c r="E235" s="43"/>
      <c r="F235" s="50">
        <f>SUM(E236:E239)</f>
        <v>378196</v>
      </c>
      <c r="G235" s="50"/>
      <c r="H235" s="52"/>
    </row>
    <row r="236" spans="1:8" ht="20.100000000000001" customHeight="1" x14ac:dyDescent="0.25">
      <c r="A236" s="2"/>
      <c r="B236" s="17"/>
      <c r="C236" s="18"/>
      <c r="D236" s="44" t="s">
        <v>263</v>
      </c>
      <c r="E236" s="45">
        <f>+'[1]62'!C61</f>
        <v>33150</v>
      </c>
      <c r="F236" s="50"/>
      <c r="G236" s="50"/>
      <c r="H236" s="52"/>
    </row>
    <row r="237" spans="1:8" ht="20.100000000000001" customHeight="1" x14ac:dyDescent="0.25">
      <c r="A237" s="2"/>
      <c r="B237" s="17"/>
      <c r="C237" s="18"/>
      <c r="D237" s="44" t="s">
        <v>278</v>
      </c>
      <c r="E237" s="45">
        <f>+'[1]62'!C62</f>
        <v>33150</v>
      </c>
      <c r="F237" s="50"/>
      <c r="G237" s="50"/>
      <c r="H237" s="52"/>
    </row>
    <row r="238" spans="1:8" ht="20.100000000000001" customHeight="1" x14ac:dyDescent="0.25">
      <c r="A238" s="2"/>
      <c r="B238" s="17"/>
      <c r="C238" s="18"/>
      <c r="D238" s="44" t="s">
        <v>287</v>
      </c>
      <c r="E238" s="45">
        <f>+'[1]62'!C63</f>
        <v>164696</v>
      </c>
      <c r="F238" s="50"/>
      <c r="G238" s="50"/>
      <c r="H238" s="52"/>
    </row>
    <row r="239" spans="1:8" ht="20.100000000000001" customHeight="1" x14ac:dyDescent="0.25">
      <c r="A239" s="2"/>
      <c r="B239" s="17"/>
      <c r="C239" s="18"/>
      <c r="D239" s="44" t="s">
        <v>305</v>
      </c>
      <c r="E239" s="45">
        <f>+'[1]62'!C64</f>
        <v>147200</v>
      </c>
      <c r="F239" s="50"/>
      <c r="G239" s="50"/>
      <c r="H239" s="52"/>
    </row>
    <row r="240" spans="1:8" ht="20.100000000000001" customHeight="1" x14ac:dyDescent="0.25">
      <c r="A240" s="2"/>
      <c r="B240" s="17"/>
      <c r="C240" s="18" t="s">
        <v>158</v>
      </c>
      <c r="D240" s="43" t="s">
        <v>265</v>
      </c>
      <c r="E240" s="43"/>
      <c r="F240" s="50">
        <f>SUM(E241:E243)</f>
        <v>180700</v>
      </c>
      <c r="G240" s="50"/>
      <c r="H240" s="52"/>
    </row>
    <row r="241" spans="1:8" ht="20.100000000000001" customHeight="1" x14ac:dyDescent="0.25">
      <c r="A241" s="2"/>
      <c r="B241" s="17"/>
      <c r="C241" s="18"/>
      <c r="D241" s="44" t="s">
        <v>279</v>
      </c>
      <c r="E241" s="45">
        <f>+'[1]62'!C66</f>
        <v>67414</v>
      </c>
      <c r="F241" s="50"/>
      <c r="G241" s="50"/>
      <c r="H241" s="52"/>
    </row>
    <row r="242" spans="1:8" ht="20.100000000000001" customHeight="1" x14ac:dyDescent="0.25">
      <c r="A242" s="2"/>
      <c r="B242" s="17"/>
      <c r="C242" s="18"/>
      <c r="D242" s="44" t="s">
        <v>288</v>
      </c>
      <c r="E242" s="45">
        <f>+'[1]62'!C67</f>
        <v>71286</v>
      </c>
      <c r="F242" s="50"/>
      <c r="G242" s="50"/>
      <c r="H242" s="52"/>
    </row>
    <row r="243" spans="1:8" ht="20.100000000000001" customHeight="1" x14ac:dyDescent="0.25">
      <c r="A243" s="2"/>
      <c r="B243" s="17"/>
      <c r="C243" s="18"/>
      <c r="D243" s="44" t="s">
        <v>306</v>
      </c>
      <c r="E243" s="45">
        <f>+'[1]62'!C68</f>
        <v>42000</v>
      </c>
      <c r="F243" s="50"/>
      <c r="G243" s="50"/>
      <c r="H243" s="52"/>
    </row>
    <row r="244" spans="1:8" ht="20.100000000000001" hidden="1" customHeight="1" x14ac:dyDescent="0.25">
      <c r="A244" s="2"/>
      <c r="B244" s="17"/>
      <c r="C244" s="18" t="s">
        <v>264</v>
      </c>
      <c r="D244" s="43" t="s">
        <v>266</v>
      </c>
      <c r="E244" s="45"/>
      <c r="F244" s="50"/>
      <c r="G244" s="50"/>
      <c r="H244" s="52"/>
    </row>
    <row r="245" spans="1:8" ht="20.100000000000001" customHeight="1" x14ac:dyDescent="0.25">
      <c r="A245" s="2"/>
      <c r="B245" s="17"/>
      <c r="C245" s="68" t="s">
        <v>307</v>
      </c>
      <c r="D245" s="67" t="s">
        <v>313</v>
      </c>
      <c r="E245" s="43"/>
      <c r="F245" s="50">
        <f>+'[1]62'!$D$69</f>
        <v>1299373</v>
      </c>
      <c r="G245" s="50"/>
      <c r="H245" s="52"/>
    </row>
    <row r="246" spans="1:8" ht="20.100000000000001" customHeight="1" x14ac:dyDescent="0.25">
      <c r="A246" s="2"/>
      <c r="B246" s="17"/>
      <c r="C246" s="68" t="s">
        <v>255</v>
      </c>
      <c r="D246" s="67" t="s">
        <v>293</v>
      </c>
      <c r="E246" s="43"/>
      <c r="F246" s="50">
        <f>+'[1]62'!$D$70</f>
        <v>332592.07999999996</v>
      </c>
      <c r="G246" s="50"/>
      <c r="H246" s="52"/>
    </row>
    <row r="247" spans="1:8" ht="20.100000000000001" customHeight="1" x14ac:dyDescent="0.25">
      <c r="A247" s="2"/>
      <c r="B247" s="17"/>
      <c r="C247" s="18" t="s">
        <v>280</v>
      </c>
      <c r="D247" s="43" t="s">
        <v>281</v>
      </c>
      <c r="E247" s="43"/>
      <c r="F247" s="50">
        <f>+'[2]€'!$AH$242</f>
        <v>78565</v>
      </c>
      <c r="G247" s="50"/>
      <c r="H247" s="52"/>
    </row>
    <row r="248" spans="1:8" ht="20.100000000000001" customHeight="1" x14ac:dyDescent="0.25">
      <c r="A248" s="2"/>
      <c r="B248" s="17">
        <v>643</v>
      </c>
      <c r="C248" s="18"/>
      <c r="D248" s="26" t="s">
        <v>258</v>
      </c>
      <c r="E248" s="43"/>
      <c r="F248" s="50"/>
      <c r="G248" s="50">
        <f>+'[2]€'!$AH$243</f>
        <v>3464580</v>
      </c>
      <c r="H248" s="52"/>
    </row>
    <row r="249" spans="1:8" ht="20.100000000000001" customHeight="1" x14ac:dyDescent="0.25">
      <c r="A249" s="2"/>
      <c r="B249" s="17">
        <v>644</v>
      </c>
      <c r="C249" s="18"/>
      <c r="D249" s="26" t="s">
        <v>269</v>
      </c>
      <c r="E249" s="43"/>
      <c r="F249" s="50"/>
      <c r="G249" s="50">
        <f>+'[2]€'!$AH$244</f>
        <v>771655</v>
      </c>
      <c r="H249" s="52"/>
    </row>
    <row r="250" spans="1:8" ht="20.100000000000001" customHeight="1" x14ac:dyDescent="0.25">
      <c r="A250" s="2"/>
      <c r="B250" s="17">
        <v>645</v>
      </c>
      <c r="C250" s="18"/>
      <c r="D250" s="39" t="s">
        <v>268</v>
      </c>
      <c r="E250" s="43"/>
      <c r="F250" s="50"/>
      <c r="G250" s="50">
        <f>SUM(F251:F253)</f>
        <v>4069060</v>
      </c>
      <c r="H250" s="52"/>
    </row>
    <row r="251" spans="1:8" ht="20.100000000000001" customHeight="1" x14ac:dyDescent="0.25">
      <c r="A251" s="2"/>
      <c r="B251" s="17"/>
      <c r="C251" s="18" t="s">
        <v>118</v>
      </c>
      <c r="D251" s="42" t="s">
        <v>289</v>
      </c>
      <c r="F251" s="66">
        <f>+'[1]62-BIS'!E29</f>
        <v>3092865</v>
      </c>
      <c r="G251" s="50"/>
      <c r="H251" s="52"/>
    </row>
    <row r="252" spans="1:8" ht="20.100000000000001" customHeight="1" x14ac:dyDescent="0.25">
      <c r="A252" s="2"/>
      <c r="B252" s="17"/>
      <c r="C252" s="18" t="s">
        <v>119</v>
      </c>
      <c r="D252" s="42" t="s">
        <v>290</v>
      </c>
      <c r="F252" s="66">
        <f>+'[1]62-BIS'!E30</f>
        <v>674767</v>
      </c>
      <c r="G252" s="50"/>
      <c r="H252" s="52"/>
    </row>
    <row r="253" spans="1:8" ht="20.100000000000001" customHeight="1" x14ac:dyDescent="0.25">
      <c r="A253" s="2"/>
      <c r="B253" s="17"/>
      <c r="C253" s="18" t="s">
        <v>128</v>
      </c>
      <c r="D253" s="42" t="s">
        <v>291</v>
      </c>
      <c r="F253" s="66">
        <f>+'[1]62-BIS'!E31</f>
        <v>301428</v>
      </c>
      <c r="G253" s="50"/>
      <c r="H253" s="52"/>
    </row>
    <row r="254" spans="1:8" ht="20.100000000000001" customHeight="1" x14ac:dyDescent="0.25">
      <c r="A254" s="2"/>
      <c r="B254" s="17">
        <v>646</v>
      </c>
      <c r="C254" s="18"/>
      <c r="D254" s="39" t="s">
        <v>267</v>
      </c>
      <c r="E254" s="43"/>
      <c r="F254" s="50"/>
      <c r="G254" s="50">
        <f>+'[2]€'!$AH$246</f>
        <v>907680</v>
      </c>
      <c r="H254" s="52"/>
    </row>
    <row r="255" spans="1:8" ht="20.100000000000001" customHeight="1" x14ac:dyDescent="0.25">
      <c r="A255" s="2"/>
      <c r="B255" s="17">
        <v>647</v>
      </c>
      <c r="C255" s="18"/>
      <c r="D255" s="39" t="s">
        <v>314</v>
      </c>
      <c r="E255" s="43"/>
      <c r="F255" s="50"/>
      <c r="G255" s="50">
        <f>+'[2]€'!$AH$247</f>
        <v>30000</v>
      </c>
      <c r="H255" s="52"/>
    </row>
    <row r="256" spans="1:8" ht="20.100000000000001" customHeight="1" x14ac:dyDescent="0.25">
      <c r="A256" s="2"/>
      <c r="B256" s="17">
        <v>648</v>
      </c>
      <c r="C256" s="18"/>
      <c r="D256" s="25" t="s">
        <v>160</v>
      </c>
      <c r="E256" s="25"/>
      <c r="F256" s="50"/>
      <c r="G256" s="50">
        <f>+'[2]€'!$AH$248</f>
        <v>738000</v>
      </c>
      <c r="H256" s="52"/>
    </row>
    <row r="257" spans="1:9" ht="20.100000000000001" customHeight="1" x14ac:dyDescent="0.25">
      <c r="A257" s="2"/>
      <c r="B257" s="17">
        <v>649</v>
      </c>
      <c r="C257" s="18"/>
      <c r="D257" s="25" t="s">
        <v>228</v>
      </c>
      <c r="E257" s="25"/>
      <c r="F257" s="50"/>
      <c r="G257" s="50">
        <f>+'[2]€'!$AH$249</f>
        <v>260000</v>
      </c>
      <c r="H257" s="52"/>
    </row>
    <row r="258" spans="1:9" ht="20.100000000000001" customHeight="1" x14ac:dyDescent="0.25">
      <c r="A258" s="33" t="s">
        <v>109</v>
      </c>
      <c r="B258" s="34" t="s">
        <v>109</v>
      </c>
      <c r="C258" s="34" t="s">
        <v>109</v>
      </c>
      <c r="D258" s="34" t="s">
        <v>100</v>
      </c>
      <c r="E258" s="34"/>
      <c r="F258" s="55"/>
      <c r="G258" s="55"/>
      <c r="H258" s="62">
        <f>SUM(H182:H246)</f>
        <v>28906391.079999998</v>
      </c>
      <c r="I258" s="8"/>
    </row>
    <row r="259" spans="1:9" ht="20.100000000000001" customHeight="1" x14ac:dyDescent="0.25">
      <c r="A259" s="2"/>
      <c r="B259" s="17"/>
      <c r="C259" s="18"/>
      <c r="D259" s="3" t="s">
        <v>107</v>
      </c>
      <c r="E259" s="3"/>
      <c r="F259" s="49"/>
      <c r="G259" s="46"/>
      <c r="H259" s="52"/>
    </row>
    <row r="260" spans="1:9" ht="20.100000000000001" customHeight="1" x14ac:dyDescent="0.25">
      <c r="A260" s="2"/>
      <c r="B260" s="17"/>
      <c r="C260" s="18"/>
      <c r="D260" s="3" t="s">
        <v>108</v>
      </c>
      <c r="E260" s="3"/>
      <c r="F260" s="49"/>
      <c r="G260" s="46"/>
      <c r="H260" s="52"/>
    </row>
    <row r="261" spans="1:9" ht="20.100000000000001" customHeight="1" x14ac:dyDescent="0.25">
      <c r="A261" s="4">
        <v>78</v>
      </c>
      <c r="B261" s="19" t="s">
        <v>109</v>
      </c>
      <c r="C261" s="19" t="s">
        <v>109</v>
      </c>
      <c r="D261" s="15" t="s">
        <v>159</v>
      </c>
      <c r="E261" s="15"/>
      <c r="F261" s="47"/>
      <c r="G261" s="51"/>
      <c r="H261" s="57">
        <f>SUM(G262:G264)</f>
        <v>179869</v>
      </c>
    </row>
    <row r="262" spans="1:9" ht="20.100000000000001" customHeight="1" x14ac:dyDescent="0.25">
      <c r="A262" s="2" t="s">
        <v>109</v>
      </c>
      <c r="B262" s="17">
        <v>781</v>
      </c>
      <c r="C262" s="18" t="s">
        <v>109</v>
      </c>
      <c r="D262" s="25" t="s">
        <v>161</v>
      </c>
      <c r="E262" s="25"/>
      <c r="F262" s="46"/>
      <c r="G262" s="50">
        <f>+'[2]€'!$AH$251</f>
        <v>64869</v>
      </c>
      <c r="H262" s="58"/>
    </row>
    <row r="263" spans="1:9" ht="20.100000000000001" hidden="1" customHeight="1" x14ac:dyDescent="0.25">
      <c r="A263" s="2"/>
      <c r="B263" s="17"/>
      <c r="C263" s="18"/>
      <c r="D263" s="25"/>
      <c r="E263" s="25"/>
      <c r="F263" s="46"/>
      <c r="G263" s="50"/>
      <c r="H263" s="58"/>
    </row>
    <row r="264" spans="1:9" ht="20.100000000000001" customHeight="1" x14ac:dyDescent="0.25">
      <c r="A264" s="2"/>
      <c r="B264" s="17">
        <v>783</v>
      </c>
      <c r="C264" s="18"/>
      <c r="D264" s="25" t="s">
        <v>292</v>
      </c>
      <c r="E264" s="25"/>
      <c r="F264" s="46"/>
      <c r="G264" s="50">
        <f>+'[2]€'!$AH$253</f>
        <v>115000</v>
      </c>
      <c r="H264" s="58"/>
    </row>
    <row r="265" spans="1:9" ht="20.100000000000001" customHeight="1" x14ac:dyDescent="0.25">
      <c r="A265" s="4" t="s">
        <v>109</v>
      </c>
      <c r="B265" s="19" t="s">
        <v>109</v>
      </c>
      <c r="C265" s="19" t="s">
        <v>109</v>
      </c>
      <c r="D265" s="19" t="s">
        <v>110</v>
      </c>
      <c r="E265" s="19"/>
      <c r="F265" s="47"/>
      <c r="G265" s="47"/>
      <c r="H265" s="57">
        <f>+H261</f>
        <v>179869</v>
      </c>
    </row>
    <row r="266" spans="1:9" ht="20.100000000000001" customHeight="1" x14ac:dyDescent="0.25">
      <c r="A266" s="4" t="s">
        <v>109</v>
      </c>
      <c r="B266" s="19" t="s">
        <v>109</v>
      </c>
      <c r="C266" s="19" t="s">
        <v>109</v>
      </c>
      <c r="D266" s="19" t="s">
        <v>101</v>
      </c>
      <c r="E266" s="19"/>
      <c r="F266" s="47"/>
      <c r="G266" s="47"/>
      <c r="H266" s="57">
        <f>+H265+H258</f>
        <v>29086260.079999998</v>
      </c>
    </row>
    <row r="267" spans="1:9" ht="20.100000000000001" customHeight="1" x14ac:dyDescent="0.25">
      <c r="A267" s="4"/>
      <c r="B267" s="19"/>
      <c r="C267" s="19"/>
      <c r="D267" s="19" t="s">
        <v>111</v>
      </c>
      <c r="E267" s="19"/>
      <c r="F267" s="51"/>
      <c r="G267" s="51"/>
      <c r="H267" s="57">
        <f>+H266+H179</f>
        <v>121639133.08</v>
      </c>
    </row>
    <row r="268" spans="1:9" ht="20.100000000000001" customHeight="1" x14ac:dyDescent="0.25">
      <c r="A268" s="2"/>
      <c r="B268" s="17"/>
      <c r="C268" s="18"/>
      <c r="D268" s="3" t="s">
        <v>182</v>
      </c>
      <c r="E268" s="3"/>
      <c r="F268" s="63"/>
      <c r="G268" s="50"/>
      <c r="H268" s="58"/>
    </row>
    <row r="269" spans="1:9" ht="20.100000000000001" customHeight="1" x14ac:dyDescent="0.25">
      <c r="A269" s="2"/>
      <c r="B269" s="17"/>
      <c r="C269" s="18"/>
      <c r="D269" s="3" t="s">
        <v>183</v>
      </c>
      <c r="E269" s="3"/>
      <c r="F269" s="63"/>
      <c r="G269" s="50"/>
      <c r="H269" s="58"/>
    </row>
    <row r="270" spans="1:9" ht="20.100000000000001" customHeight="1" x14ac:dyDescent="0.25">
      <c r="A270" s="4">
        <v>83</v>
      </c>
      <c r="B270" s="19" t="s">
        <v>109</v>
      </c>
      <c r="C270" s="19" t="s">
        <v>109</v>
      </c>
      <c r="D270" s="15" t="s">
        <v>185</v>
      </c>
      <c r="E270" s="15"/>
      <c r="F270" s="51"/>
      <c r="G270" s="51"/>
      <c r="H270" s="57">
        <f>+G271</f>
        <v>100000</v>
      </c>
    </row>
    <row r="271" spans="1:9" ht="20.100000000000001" customHeight="1" x14ac:dyDescent="0.25">
      <c r="A271" s="2" t="s">
        <v>109</v>
      </c>
      <c r="B271" s="17">
        <v>830</v>
      </c>
      <c r="C271" s="18" t="s">
        <v>109</v>
      </c>
      <c r="D271" s="25" t="s">
        <v>184</v>
      </c>
      <c r="E271" s="25"/>
      <c r="F271" s="50"/>
      <c r="G271" s="50">
        <f>+'[1]89as'!$E$8</f>
        <v>100000</v>
      </c>
      <c r="H271" s="58"/>
    </row>
    <row r="272" spans="1:9" ht="20.100000000000001" customHeight="1" x14ac:dyDescent="0.25">
      <c r="A272" s="4" t="s">
        <v>109</v>
      </c>
      <c r="B272" s="19" t="s">
        <v>109</v>
      </c>
      <c r="C272" s="19" t="s">
        <v>109</v>
      </c>
      <c r="D272" s="19" t="s">
        <v>186</v>
      </c>
      <c r="E272" s="19"/>
      <c r="F272" s="51"/>
      <c r="G272" s="51"/>
      <c r="H272" s="57">
        <f>+H270</f>
        <v>100000</v>
      </c>
    </row>
    <row r="273" spans="1:12" ht="20.100000000000001" customHeight="1" x14ac:dyDescent="0.25">
      <c r="A273" s="2"/>
      <c r="B273" s="17"/>
      <c r="C273" s="18"/>
      <c r="D273" s="3" t="s">
        <v>165</v>
      </c>
      <c r="E273" s="3"/>
      <c r="F273" s="63"/>
      <c r="G273" s="50"/>
      <c r="H273" s="58"/>
    </row>
    <row r="274" spans="1:12" ht="20.100000000000001" customHeight="1" x14ac:dyDescent="0.25">
      <c r="A274" s="2"/>
      <c r="B274" s="17"/>
      <c r="C274" s="18"/>
      <c r="D274" s="3" t="s">
        <v>166</v>
      </c>
      <c r="E274" s="3"/>
      <c r="F274" s="63"/>
      <c r="G274" s="50"/>
      <c r="H274" s="58"/>
      <c r="J274" s="21"/>
      <c r="K274" s="28"/>
      <c r="L274" s="28"/>
    </row>
    <row r="275" spans="1:12" ht="20.100000000000001" customHeight="1" x14ac:dyDescent="0.25">
      <c r="A275" s="4">
        <v>91</v>
      </c>
      <c r="B275" s="19" t="s">
        <v>109</v>
      </c>
      <c r="C275" s="19" t="s">
        <v>109</v>
      </c>
      <c r="D275" s="19" t="s">
        <v>164</v>
      </c>
      <c r="E275" s="19"/>
      <c r="F275" s="51"/>
      <c r="G275" s="51"/>
      <c r="H275" s="57">
        <f>+G276</f>
        <v>373819</v>
      </c>
    </row>
    <row r="276" spans="1:12" ht="20.100000000000001" customHeight="1" x14ac:dyDescent="0.25">
      <c r="A276" s="2" t="s">
        <v>109</v>
      </c>
      <c r="B276" s="17">
        <v>911</v>
      </c>
      <c r="C276" s="18" t="s">
        <v>109</v>
      </c>
      <c r="D276" s="25" t="s">
        <v>163</v>
      </c>
      <c r="E276" s="25"/>
      <c r="F276" s="50"/>
      <c r="G276" s="50">
        <f>SUM(F277:F279)</f>
        <v>373819</v>
      </c>
      <c r="H276" s="58"/>
    </row>
    <row r="277" spans="1:12" ht="20.100000000000001" customHeight="1" x14ac:dyDescent="0.25">
      <c r="A277" s="2"/>
      <c r="B277" s="17"/>
      <c r="C277" s="18" t="s">
        <v>120</v>
      </c>
      <c r="D277" s="25" t="s">
        <v>212</v>
      </c>
      <c r="E277" s="25"/>
      <c r="F277" s="50">
        <f>+'[2]€'!$AH$260</f>
        <v>90267</v>
      </c>
      <c r="G277" s="50"/>
      <c r="H277" s="58"/>
      <c r="K277" s="8">
        <f>SUM(E279:E279)</f>
        <v>0</v>
      </c>
    </row>
    <row r="278" spans="1:12" ht="20.100000000000001" customHeight="1" x14ac:dyDescent="0.25">
      <c r="A278" s="2"/>
      <c r="B278" s="17"/>
      <c r="C278" s="18" t="s">
        <v>123</v>
      </c>
      <c r="D278" s="25" t="s">
        <v>317</v>
      </c>
      <c r="E278" s="25"/>
      <c r="F278" s="50">
        <v>283552</v>
      </c>
      <c r="G278" s="50"/>
      <c r="H278" s="58"/>
    </row>
    <row r="279" spans="1:12" ht="5.0999999999999996" customHeight="1" x14ac:dyDescent="0.25">
      <c r="A279" s="2"/>
      <c r="B279" s="17"/>
      <c r="C279" s="18"/>
      <c r="D279" s="25"/>
      <c r="E279" s="7"/>
      <c r="F279" s="50"/>
      <c r="G279" s="50"/>
      <c r="H279" s="58"/>
    </row>
    <row r="280" spans="1:12" ht="20.100000000000001" customHeight="1" x14ac:dyDescent="0.25">
      <c r="A280" s="4" t="s">
        <v>109</v>
      </c>
      <c r="B280" s="19" t="s">
        <v>109</v>
      </c>
      <c r="C280" s="19" t="s">
        <v>109</v>
      </c>
      <c r="D280" s="19" t="s">
        <v>162</v>
      </c>
      <c r="E280" s="19"/>
      <c r="F280" s="20"/>
      <c r="G280" s="20"/>
      <c r="H280" s="5">
        <f>+H275</f>
        <v>373819</v>
      </c>
    </row>
    <row r="281" spans="1:12" ht="20.100000000000001" customHeight="1" thickBot="1" x14ac:dyDescent="0.3">
      <c r="A281" s="4" t="s">
        <v>109</v>
      </c>
      <c r="B281" s="19" t="s">
        <v>109</v>
      </c>
      <c r="C281" s="19" t="s">
        <v>109</v>
      </c>
      <c r="D281" s="19" t="s">
        <v>112</v>
      </c>
      <c r="E281" s="19"/>
      <c r="F281" s="20"/>
      <c r="G281" s="20"/>
      <c r="H281" s="5">
        <f>+H280+H272</f>
        <v>473819</v>
      </c>
    </row>
    <row r="282" spans="1:12" ht="30" customHeight="1" x14ac:dyDescent="0.25">
      <c r="A282" s="6" t="s">
        <v>109</v>
      </c>
      <c r="B282" s="24" t="s">
        <v>109</v>
      </c>
      <c r="C282" s="24" t="s">
        <v>109</v>
      </c>
      <c r="D282" s="35" t="s">
        <v>102</v>
      </c>
      <c r="E282" s="35"/>
      <c r="F282" s="36"/>
      <c r="G282" s="36"/>
      <c r="H282" s="37">
        <f>+H281+H267</f>
        <v>122112952.08</v>
      </c>
      <c r="I282" s="8"/>
    </row>
    <row r="283" spans="1:12" x14ac:dyDescent="0.25">
      <c r="H283" s="8"/>
    </row>
    <row r="284" spans="1:12" x14ac:dyDescent="0.25">
      <c r="H284" s="12"/>
      <c r="J284" s="12" t="e">
        <f>+H282-#REF!</f>
        <v>#REF!</v>
      </c>
    </row>
    <row r="285" spans="1:12" x14ac:dyDescent="0.25">
      <c r="H285" s="12" t="e">
        <f>+H282-#REF!</f>
        <v>#REF!</v>
      </c>
    </row>
  </sheetData>
  <phoneticPr fontId="0" type="noConversion"/>
  <printOptions horizontalCentered="1"/>
  <pageMargins left="1.0236220472440944" right="0.9055118110236221" top="1.299212598425197" bottom="1.1811023622047245" header="0" footer="0"/>
  <pageSetup paperSize="9" scale="54" orientation="portrait" r:id="rId1"/>
  <headerFooter alignWithMargins="0"/>
  <rowBreaks count="4" manualBreakCount="4">
    <brk id="58" max="7" man="1"/>
    <brk id="110" max="7" man="1"/>
    <brk id="166" max="7" man="1"/>
    <brk id="22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GASTOS LIBRO</vt:lpstr>
      <vt:lpstr>'GASTOS LIBRO'!Área_de_impresión</vt:lpstr>
      <vt:lpstr>'GASTOS LIBRO'!Títulos_a_imprimir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presing</dc:title>
  <dc:subject>presupuesto de ingresos 1996</dc:subject>
  <dc:creator>Presupuestos</dc:creator>
  <cp:lastModifiedBy>Pérez Mardones, Carlos</cp:lastModifiedBy>
  <cp:lastPrinted>2021-12-01T16:21:51Z</cp:lastPrinted>
  <dcterms:created xsi:type="dcterms:W3CDTF">1997-10-21T10:22:48Z</dcterms:created>
  <dcterms:modified xsi:type="dcterms:W3CDTF">2022-02-16T11:07:16Z</dcterms:modified>
</cp:coreProperties>
</file>