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S:\Seccion presupuestos\PRESUPUESTOS\Presupuesto 2023\presupuesto 2023 para web\"/>
    </mc:Choice>
  </mc:AlternateContent>
  <xr:revisionPtr revIDLastSave="0" documentId="13_ncr:20001_{12736567-D18F-4C1E-861E-E54CCA2C0854}" xr6:coauthVersionLast="36" xr6:coauthVersionMax="36" xr10:uidLastSave="{00000000-0000-0000-0000-000000000000}"/>
  <bookViews>
    <workbookView xWindow="0" yWindow="0" windowWidth="15360" windowHeight="6510" tabRatio="871" xr2:uid="{00000000-000D-0000-FFFF-FFFF00000000}"/>
  </bookViews>
  <sheets>
    <sheet name="DPTOS GRADO" sheetId="34" r:id="rId1"/>
    <sheet name="centros 229" sheetId="32" r:id="rId2"/>
    <sheet name=" c.estudiantes" sheetId="2" r:id="rId3"/>
    <sheet name="repro." sheetId="3" r:id="rId4"/>
    <sheet name="37" sheetId="70" r:id="rId5"/>
    <sheet name="52" sheetId="4" r:id="rId6"/>
    <sheet name="54" sheetId="5" r:id="rId7"/>
    <sheet name="55" sheetId="6" r:id="rId8"/>
    <sheet name="56" sheetId="7" r:id="rId9"/>
    <sheet name="60" sheetId="8" r:id="rId10"/>
    <sheet name="61" sheetId="9" r:id="rId11"/>
    <sheet name="62" sheetId="10" r:id="rId12"/>
    <sheet name="62-BIS" sheetId="11" r:id="rId13"/>
    <sheet name="64" sheetId="13" r:id="rId14"/>
    <sheet name="65" sheetId="14" r:id="rId15"/>
    <sheet name="67" sheetId="15" r:id="rId16"/>
    <sheet name="68 " sheetId="16" r:id="rId17"/>
    <sheet name="69" sheetId="60" r:id="rId18"/>
    <sheet name="70" sheetId="17" r:id="rId19"/>
    <sheet name="71" sheetId="18" r:id="rId20"/>
    <sheet name="72" sheetId="19" r:id="rId21"/>
    <sheet name="73" sheetId="20" r:id="rId22"/>
    <sheet name="74" sheetId="21" r:id="rId23"/>
    <sheet name="75" sheetId="22" r:id="rId24"/>
    <sheet name="76" sheetId="23" r:id="rId25"/>
    <sheet name="79" sheetId="24" r:id="rId26"/>
    <sheet name="81" sheetId="25" r:id="rId27"/>
    <sheet name="82" sheetId="26" r:id="rId28"/>
    <sheet name="84 SCTI" sheetId="27" r:id="rId29"/>
    <sheet name="85RE" sheetId="28" r:id="rId30"/>
    <sheet name="85CO" sheetId="61" r:id="rId31"/>
    <sheet name="86" sheetId="29" r:id="rId32"/>
    <sheet name="87" sheetId="55" r:id="rId33"/>
    <sheet name="89gp" sheetId="45" r:id="rId34"/>
    <sheet name="89as" sheetId="46" r:id="rId35"/>
    <sheet name="89GE" sheetId="30" r:id="rId36"/>
    <sheet name="89IN" sheetId="31" r:id="rId37"/>
    <sheet name="89SF" sheetId="54" r:id="rId38"/>
  </sheets>
  <externalReferences>
    <externalReference r:id="rId39"/>
    <externalReference r:id="rId40"/>
  </externalReferences>
  <definedNames>
    <definedName name="_xlnm.Print_Area" localSheetId="2">' c.estudiantes'!$A$1:$F$20</definedName>
    <definedName name="_xlnm.Print_Area" localSheetId="4">'37'!$A$1:$D$10</definedName>
    <definedName name="_xlnm.Print_Area" localSheetId="5">'52'!$A$1:$D$21</definedName>
    <definedName name="_xlnm.Print_Area" localSheetId="6">'54'!$A$1:$D$31</definedName>
    <definedName name="_xlnm.Print_Area" localSheetId="7">'55'!$A$1:$D$29</definedName>
    <definedName name="_xlnm.Print_Area" localSheetId="8">'56'!$A$1:$D$11</definedName>
    <definedName name="_xlnm.Print_Area" localSheetId="9">'60'!$A$1:$F$42</definedName>
    <definedName name="_xlnm.Print_Area" localSheetId="10">'61'!$A$1:$F$33</definedName>
    <definedName name="_xlnm.Print_Area" localSheetId="11">'62'!$A$1:$D$88</definedName>
    <definedName name="_xlnm.Print_Area" localSheetId="12">'62-BIS'!$A$1:$E$49</definedName>
    <definedName name="_xlnm.Print_Area" localSheetId="13">'64'!$A$1:$D$31</definedName>
    <definedName name="_xlnm.Print_Area" localSheetId="14">'65'!$A$1:$E$27</definedName>
    <definedName name="_xlnm.Print_Area" localSheetId="15">'67'!$A$1:$C$28</definedName>
    <definedName name="_xlnm.Print_Area" localSheetId="16">'68 '!$A$1:$F$46</definedName>
    <definedName name="_xlnm.Print_Area" localSheetId="17">'69'!$A$1:$D$33</definedName>
    <definedName name="_xlnm.Print_Area" localSheetId="18">'70'!$A$1:$E$28</definedName>
    <definedName name="_xlnm.Print_Area" localSheetId="19">'71'!$A$1:$D$40</definedName>
    <definedName name="_xlnm.Print_Area" localSheetId="20">'72'!$A$1:$E$10</definedName>
    <definedName name="_xlnm.Print_Area" localSheetId="21">'73'!$A$1:$E$47</definedName>
    <definedName name="_xlnm.Print_Area" localSheetId="22">'74'!$A$1:$D$10</definedName>
    <definedName name="_xlnm.Print_Area" localSheetId="23">'75'!$A$1:$E$26</definedName>
    <definedName name="_xlnm.Print_Area" localSheetId="24">'76'!$A$1:$E$24</definedName>
    <definedName name="_xlnm.Print_Area" localSheetId="25">'79'!$A$1:$D$19</definedName>
    <definedName name="_xlnm.Print_Area" localSheetId="26">'81'!$A$1:$D$23</definedName>
    <definedName name="_xlnm.Print_Area" localSheetId="27">'82'!$A$1:$E$29</definedName>
    <definedName name="_xlnm.Print_Area" localSheetId="28">'84 SCTI'!$A$1:$E$29</definedName>
    <definedName name="_xlnm.Print_Area" localSheetId="30">'85CO'!$A$1:$D$21</definedName>
    <definedName name="_xlnm.Print_Area" localSheetId="29">'85RE'!$A$1:$E$16</definedName>
    <definedName name="_xlnm.Print_Area" localSheetId="31">'86'!$A$1:$D$22</definedName>
    <definedName name="_xlnm.Print_Area" localSheetId="32">'87'!$A$1:$E$22</definedName>
    <definedName name="_xlnm.Print_Area" localSheetId="34">'89as'!$A$1:$E$11</definedName>
    <definedName name="_xlnm.Print_Area" localSheetId="35">'89GE'!$A$1:$D$27</definedName>
    <definedName name="_xlnm.Print_Area" localSheetId="33">'89gp'!$A$1:$D$13</definedName>
    <definedName name="_xlnm.Print_Area" localSheetId="36">'89IN'!$A$1:$D$36</definedName>
    <definedName name="_xlnm.Print_Area" localSheetId="37">'89SF'!$A$1:$D$18</definedName>
    <definedName name="_xlnm.Print_Area" localSheetId="1">'centros 229'!$A$1:$D$31</definedName>
    <definedName name="_xlnm.Print_Area" localSheetId="0">'DPTOS GRADO'!$A$1:$C$37</definedName>
    <definedName name="_xlnm.Print_Area" localSheetId="3">'repro.'!$A$1:$E$15</definedName>
    <definedName name="_xlnm.Print_Titles" localSheetId="11">'62'!$1:$3</definedName>
    <definedName name="Z_9C143ABE_61A2_474B_B0A4_2DAAFB626392_.wvu.Cols" localSheetId="11" hidden="1">'62'!#REF!</definedName>
    <definedName name="Z_9C143ABE_61A2_474B_B0A4_2DAAFB626392_.wvu.Cols" localSheetId="15" hidden="1">'67'!#REF!</definedName>
    <definedName name="Z_9C143ABE_61A2_474B_B0A4_2DAAFB626392_.wvu.PrintArea" localSheetId="2" hidden="1">' c.estudiantes'!$A$1:$C$22</definedName>
    <definedName name="Z_9C143ABE_61A2_474B_B0A4_2DAAFB626392_.wvu.PrintArea" localSheetId="11" hidden="1">'62'!$A$1:$B$87</definedName>
    <definedName name="Z_9C143ABE_61A2_474B_B0A4_2DAAFB626392_.wvu.PrintArea" localSheetId="12" hidden="1">'62-BIS'!$A$1:$C$74</definedName>
    <definedName name="Z_9C143ABE_61A2_474B_B0A4_2DAAFB626392_.wvu.PrintArea" localSheetId="21" hidden="1">'73'!$A$1:$C$47</definedName>
    <definedName name="Z_9C143ABE_61A2_474B_B0A4_2DAAFB626392_.wvu.PrintArea" localSheetId="23" hidden="1">'75'!$A$1:$C$31</definedName>
    <definedName name="Z_9C143ABE_61A2_474B_B0A4_2DAAFB626392_.wvu.Rows" localSheetId="2" hidden="1">' c.estudiantes'!$1:$1</definedName>
    <definedName name="Z_9C143ABE_61A2_474B_B0A4_2DAAFB626392_.wvu.Rows" localSheetId="9" hidden="1">'60'!#REF!</definedName>
    <definedName name="Z_9C143ABE_61A2_474B_B0A4_2DAAFB626392_.wvu.Rows" localSheetId="10" hidden="1">'61'!$1:$1</definedName>
    <definedName name="Z_9C143ABE_61A2_474B_B0A4_2DAAFB626392_.wvu.Rows" localSheetId="11" hidden="1">'62'!#REF!</definedName>
    <definedName name="Z_9C143ABE_61A2_474B_B0A4_2DAAFB626392_.wvu.Rows" localSheetId="12" hidden="1">'62-BIS'!#REF!</definedName>
    <definedName name="Z_9C143ABE_61A2_474B_B0A4_2DAAFB626392_.wvu.Rows" localSheetId="13" hidden="1">'64'!#REF!</definedName>
    <definedName name="Z_9C143ABE_61A2_474B_B0A4_2DAAFB626392_.wvu.Rows" localSheetId="14" hidden="1">'65'!#REF!</definedName>
    <definedName name="Z_9C143ABE_61A2_474B_B0A4_2DAAFB626392_.wvu.Rows" localSheetId="15" hidden="1">'67'!#REF!</definedName>
    <definedName name="Z_9C143ABE_61A2_474B_B0A4_2DAAFB626392_.wvu.Rows" localSheetId="16" hidden="1">'68 '!#REF!</definedName>
    <definedName name="Z_9C143ABE_61A2_474B_B0A4_2DAAFB626392_.wvu.Rows" localSheetId="19" hidden="1">'71'!#REF!</definedName>
    <definedName name="Z_9C143ABE_61A2_474B_B0A4_2DAAFB626392_.wvu.Rows" localSheetId="20" hidden="1">'72'!#REF!</definedName>
    <definedName name="Z_9C143ABE_61A2_474B_B0A4_2DAAFB626392_.wvu.Rows" localSheetId="21" hidden="1">'73'!#REF!</definedName>
    <definedName name="Z_9C143ABE_61A2_474B_B0A4_2DAAFB626392_.wvu.Rows" localSheetId="22" hidden="1">'74'!#REF!</definedName>
    <definedName name="Z_9C143ABE_61A2_474B_B0A4_2DAAFB626392_.wvu.Rows" localSheetId="23" hidden="1">'75'!#REF!</definedName>
    <definedName name="Z_9C143ABE_61A2_474B_B0A4_2DAAFB626392_.wvu.Rows" localSheetId="25" hidden="1">'79'!#REF!</definedName>
    <definedName name="Z_9C143ABE_61A2_474B_B0A4_2DAAFB626392_.wvu.Rows" localSheetId="26" hidden="1">'81'!#REF!</definedName>
    <definedName name="Z_9C143ABE_61A2_474B_B0A4_2DAAFB626392_.wvu.Rows" localSheetId="27" hidden="1">'82'!#REF!</definedName>
    <definedName name="Z_9C143ABE_61A2_474B_B0A4_2DAAFB626392_.wvu.Rows" localSheetId="29" hidden="1">'85RE'!#REF!</definedName>
    <definedName name="Z_9C143ABE_61A2_474B_B0A4_2DAAFB626392_.wvu.Rows" localSheetId="31" hidden="1">'86'!#REF!</definedName>
    <definedName name="Z_9C143ABE_61A2_474B_B0A4_2DAAFB626392_.wvu.Rows" localSheetId="32" hidden="1">'87'!#REF!</definedName>
    <definedName name="Z_9C143ABE_61A2_474B_B0A4_2DAAFB626392_.wvu.Rows" localSheetId="34" hidden="1">'89as'!#REF!</definedName>
    <definedName name="Z_9C143ABE_61A2_474B_B0A4_2DAAFB626392_.wvu.Rows" localSheetId="33" hidden="1">'89gp'!#REF!</definedName>
    <definedName name="Z_9C143ABE_61A2_474B_B0A4_2DAAFB626392_.wvu.Rows" localSheetId="36" hidden="1">'89IN'!#REF!</definedName>
    <definedName name="Z_9C143ABE_61A2_474B_B0A4_2DAAFB626392_.wvu.Rows" localSheetId="1" hidden="1">'centros 229'!$1:$1</definedName>
    <definedName name="Z_9C143ABE_61A2_474B_B0A4_2DAAFB626392_.wvu.Rows" localSheetId="3" hidden="1">'repro.'!#REF!</definedName>
    <definedName name="Z_CC0F7329_E274_44D0_92BE_FF954CC52CE6_.wvu.PrintArea" localSheetId="11" hidden="1">'62'!$A$1:$B$87</definedName>
    <definedName name="Z_CC0F7329_E274_44D0_92BE_FF954CC52CE6_.wvu.PrintArea" localSheetId="21" hidden="1">'73'!$A$1:$C$47</definedName>
    <definedName name="Z_CC0F7329_E274_44D0_92BE_FF954CC52CE6_.wvu.PrintArea" localSheetId="23" hidden="1">'75'!$A$1:$C$28</definedName>
    <definedName name="Z_CC0F7329_E274_44D0_92BE_FF954CC52CE6_.wvu.Rows" localSheetId="1" hidden="1">'centros 229'!$27:$30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6" l="1"/>
  <c r="F39" i="16"/>
  <c r="F37" i="16"/>
  <c r="F29" i="9"/>
  <c r="F25" i="9"/>
  <c r="D12" i="45" l="1"/>
  <c r="D7" i="45"/>
  <c r="D4" i="45"/>
  <c r="E27" i="26" l="1"/>
  <c r="E21" i="23"/>
  <c r="C36" i="34" l="1"/>
  <c r="D16" i="32"/>
  <c r="F14" i="32"/>
  <c r="H14" i="32"/>
  <c r="H15" i="32" s="1"/>
  <c r="E15" i="2" l="1"/>
  <c r="G15" i="2"/>
  <c r="D29" i="31" l="1"/>
  <c r="D25" i="13" l="1"/>
  <c r="D11" i="13"/>
  <c r="H28" i="16" l="1"/>
  <c r="E24" i="16"/>
  <c r="E21" i="16"/>
  <c r="E13" i="16"/>
  <c r="F22" i="27" l="1"/>
  <c r="G20" i="27" s="1"/>
  <c r="F21" i="27"/>
  <c r="F20" i="27"/>
  <c r="E17" i="26"/>
  <c r="E11" i="23"/>
  <c r="G11" i="23" s="1"/>
  <c r="G12" i="23"/>
  <c r="J12" i="23" s="1"/>
  <c r="E17" i="23"/>
  <c r="G19" i="23"/>
  <c r="G18" i="23"/>
  <c r="J13" i="23" l="1"/>
  <c r="E41" i="11"/>
  <c r="E37" i="11"/>
  <c r="E33" i="11"/>
  <c r="E11" i="11"/>
  <c r="I17" i="11"/>
  <c r="I12" i="11"/>
  <c r="E7" i="11"/>
  <c r="D36" i="18" l="1"/>
  <c r="D49" i="18"/>
  <c r="E37" i="20"/>
  <c r="E24" i="20"/>
  <c r="E17" i="20"/>
  <c r="D10" i="54" l="1"/>
  <c r="D83" i="10"/>
  <c r="D82" i="10"/>
  <c r="D80" i="10"/>
  <c r="C74" i="10"/>
  <c r="C73" i="10"/>
  <c r="D71" i="10" s="1"/>
  <c r="C70" i="10"/>
  <c r="C69" i="10"/>
  <c r="C68" i="10"/>
  <c r="C67" i="10"/>
  <c r="C66" i="10"/>
  <c r="C65" i="10"/>
  <c r="D63" i="10"/>
  <c r="C62" i="10"/>
  <c r="C61" i="10"/>
  <c r="C60" i="10"/>
  <c r="C59" i="10"/>
  <c r="C57" i="10"/>
  <c r="C56" i="10"/>
  <c r="C54" i="10"/>
  <c r="C53" i="10"/>
  <c r="C52" i="10"/>
  <c r="C50" i="10"/>
  <c r="C49" i="10"/>
  <c r="C48" i="10"/>
  <c r="C46" i="10"/>
  <c r="C45" i="10"/>
  <c r="C44" i="10"/>
  <c r="C42" i="10"/>
  <c r="C41" i="10"/>
  <c r="C40" i="10"/>
  <c r="C39" i="10"/>
  <c r="C38" i="10"/>
  <c r="C36" i="10"/>
  <c r="C35" i="10"/>
  <c r="C34" i="10"/>
  <c r="C33" i="10"/>
  <c r="C32" i="10"/>
  <c r="D30" i="10"/>
  <c r="D29" i="10"/>
  <c r="D27" i="10"/>
  <c r="D26" i="10"/>
  <c r="D25" i="10"/>
  <c r="D24" i="10"/>
  <c r="D23" i="10"/>
  <c r="D22" i="10"/>
  <c r="D21" i="10"/>
  <c r="D19" i="10"/>
  <c r="D18" i="10" s="1"/>
  <c r="D16" i="10"/>
  <c r="D15" i="10"/>
  <c r="D13" i="10"/>
  <c r="D12" i="10"/>
  <c r="D11" i="10"/>
  <c r="D10" i="10"/>
  <c r="D9" i="10"/>
  <c r="D8" i="10"/>
  <c r="D7" i="10"/>
  <c r="D6" i="10"/>
  <c r="D5" i="10"/>
  <c r="D64" i="10" l="1"/>
  <c r="D55" i="10"/>
  <c r="D58" i="10"/>
  <c r="D20" i="10"/>
  <c r="D37" i="10"/>
  <c r="D47" i="10"/>
  <c r="D43" i="10"/>
  <c r="D51" i="10"/>
  <c r="D31" i="10"/>
  <c r="D4" i="10"/>
  <c r="D28" i="10" l="1"/>
  <c r="E18" i="9"/>
  <c r="E12" i="17"/>
  <c r="E9" i="17"/>
  <c r="E30" i="8"/>
  <c r="E21" i="8"/>
  <c r="E13" i="8"/>
  <c r="E5" i="8"/>
  <c r="E37" i="8"/>
  <c r="F37" i="8" s="1"/>
  <c r="D79" i="10" l="1"/>
  <c r="E5" i="34" l="1"/>
  <c r="E6" i="34"/>
  <c r="E7" i="34"/>
  <c r="E8" i="34"/>
  <c r="E9" i="34"/>
  <c r="E10" i="34"/>
  <c r="E11" i="34"/>
  <c r="E12" i="34"/>
  <c r="E13" i="34"/>
  <c r="E14" i="34"/>
  <c r="E15" i="34"/>
  <c r="E16" i="34"/>
  <c r="E17" i="34"/>
  <c r="E18" i="34"/>
  <c r="E19" i="34"/>
  <c r="E20" i="34"/>
  <c r="E21" i="34"/>
  <c r="E22" i="34"/>
  <c r="E23" i="34"/>
  <c r="E24" i="34"/>
  <c r="E25" i="34"/>
  <c r="E26" i="34"/>
  <c r="E27" i="34"/>
  <c r="E28" i="34"/>
  <c r="E29" i="34"/>
  <c r="E30" i="34"/>
  <c r="E31" i="34"/>
  <c r="E32" i="34"/>
  <c r="E33" i="34"/>
  <c r="E34" i="34"/>
  <c r="E35" i="34"/>
  <c r="E36" i="34"/>
  <c r="E4" i="34"/>
  <c r="E10" i="55" l="1"/>
  <c r="E13" i="14" l="1"/>
  <c r="D5" i="31" l="1"/>
  <c r="E9" i="46" l="1"/>
  <c r="E7" i="46"/>
  <c r="H15" i="45" s="1"/>
  <c r="D16" i="45" l="1"/>
  <c r="E10" i="46"/>
  <c r="D13" i="54"/>
  <c r="D9" i="54"/>
  <c r="D5" i="54"/>
  <c r="D32" i="31"/>
  <c r="D27" i="31"/>
  <c r="D25" i="30"/>
  <c r="D23" i="30"/>
  <c r="E20" i="55"/>
  <c r="E21" i="55" s="1"/>
  <c r="D20" i="29"/>
  <c r="D18" i="29"/>
  <c r="D19" i="61"/>
  <c r="D16" i="61"/>
  <c r="E14" i="28"/>
  <c r="E15" i="28" s="1"/>
  <c r="D28" i="27"/>
  <c r="D26" i="27"/>
  <c r="E26" i="26"/>
  <c r="D20" i="25"/>
  <c r="D18" i="25"/>
  <c r="D13" i="25"/>
  <c r="D20" i="61" l="1"/>
  <c r="D26" i="30"/>
  <c r="D29" i="27"/>
  <c r="D21" i="25"/>
  <c r="D14" i="54"/>
  <c r="D21" i="29"/>
  <c r="D33" i="31"/>
  <c r="D17" i="24"/>
  <c r="D14" i="24"/>
  <c r="D12" i="24"/>
  <c r="E20" i="23"/>
  <c r="E16" i="23"/>
  <c r="E23" i="22"/>
  <c r="E21" i="22"/>
  <c r="E24" i="22" s="1"/>
  <c r="E17" i="22"/>
  <c r="D7" i="21"/>
  <c r="D5" i="21"/>
  <c r="E42" i="20"/>
  <c r="E32" i="20"/>
  <c r="D8" i="21" l="1"/>
  <c r="E43" i="20"/>
  <c r="D18" i="24"/>
  <c r="E7" i="19"/>
  <c r="E5" i="19"/>
  <c r="D30" i="18"/>
  <c r="D28" i="18"/>
  <c r="E25" i="17"/>
  <c r="E21" i="17"/>
  <c r="D30" i="60"/>
  <c r="D31" i="60" s="1"/>
  <c r="D23" i="60"/>
  <c r="D21" i="60"/>
  <c r="D19" i="60"/>
  <c r="E39" i="16"/>
  <c r="E29" i="16"/>
  <c r="C24" i="15"/>
  <c r="C20" i="15"/>
  <c r="C18" i="15"/>
  <c r="E25" i="14"/>
  <c r="E23" i="14"/>
  <c r="E26" i="14" s="1"/>
  <c r="D28" i="13"/>
  <c r="D23" i="13"/>
  <c r="D21" i="13"/>
  <c r="E47" i="11"/>
  <c r="D85" i="10"/>
  <c r="D81" i="10"/>
  <c r="D17" i="10"/>
  <c r="D14" i="10"/>
  <c r="E29" i="9"/>
  <c r="E24" i="9"/>
  <c r="E22" i="9"/>
  <c r="E35" i="8"/>
  <c r="E29" i="8"/>
  <c r="D8" i="7"/>
  <c r="D9" i="7" s="1"/>
  <c r="D24" i="6"/>
  <c r="D16" i="6"/>
  <c r="D27" i="5"/>
  <c r="D21" i="5"/>
  <c r="D18" i="4"/>
  <c r="D14" i="4"/>
  <c r="D8" i="70"/>
  <c r="D6" i="70"/>
  <c r="E11" i="3"/>
  <c r="E19" i="2"/>
  <c r="F35" i="8" l="1"/>
  <c r="E26" i="17"/>
  <c r="D24" i="60"/>
  <c r="D19" i="4"/>
  <c r="E48" i="11"/>
  <c r="D9" i="70"/>
  <c r="D29" i="13"/>
  <c r="E8" i="19"/>
  <c r="H36" i="16"/>
  <c r="E40" i="16"/>
  <c r="D37" i="18"/>
  <c r="D86" i="10"/>
  <c r="H82" i="10" s="1"/>
  <c r="E30" i="9"/>
  <c r="C25" i="15"/>
  <c r="E38" i="8"/>
  <c r="D25" i="6"/>
  <c r="D28" i="5"/>
  <c r="L33" i="8" l="1"/>
  <c r="H11" i="11" l="1"/>
  <c r="C75" i="10"/>
  <c r="C77" i="10"/>
  <c r="C78" i="10"/>
  <c r="G18" i="10" l="1"/>
  <c r="C76" i="10" l="1"/>
  <c r="G88" i="10" l="1"/>
  <c r="G90" i="10"/>
  <c r="G91" i="10"/>
  <c r="H88" i="10"/>
  <c r="F6" i="60"/>
  <c r="F7" i="60" s="1"/>
  <c r="I17" i="4" l="1"/>
  <c r="G6" i="31" l="1"/>
  <c r="G13" i="14" l="1"/>
  <c r="J11" i="54" l="1"/>
  <c r="I9" i="7"/>
  <c r="F19" i="27" l="1"/>
  <c r="E23" i="15" l="1"/>
  <c r="J28" i="8"/>
  <c r="F5" i="31" l="1"/>
  <c r="F25" i="15" l="1"/>
  <c r="D7" i="19" l="1"/>
  <c r="D5" i="19"/>
  <c r="F16" i="45" l="1"/>
  <c r="H15" i="30"/>
  <c r="H16" i="30"/>
  <c r="F12" i="45"/>
  <c r="I12" i="45" s="1"/>
  <c r="D8" i="19"/>
  <c r="N19" i="5" l="1"/>
  <c r="I33" i="16"/>
  <c r="H13" i="23"/>
  <c r="H27" i="16"/>
  <c r="F36" i="18"/>
  <c r="I25" i="27"/>
  <c r="H39" i="20"/>
  <c r="I16" i="4" l="1"/>
  <c r="H22" i="4"/>
  <c r="G11" i="45" l="1"/>
  <c r="H33" i="34" l="1"/>
  <c r="H31" i="34"/>
  <c r="F24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Martinez Mantilla, Margarita</author>
  </authors>
  <commentList>
    <comment ref="C21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eliminar del definitivo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<sst xmlns="http://schemas.openxmlformats.org/spreadsheetml/2006/main" count="1553" uniqueCount="751">
  <si>
    <t>UFG</t>
  </si>
  <si>
    <t>DENOMINACIÓN</t>
  </si>
  <si>
    <t>D. Estudiantes F.Filosofía</t>
  </si>
  <si>
    <t>D. Estudiantes F.Ciencias</t>
  </si>
  <si>
    <t>D. Estudiantes F.Medicina</t>
  </si>
  <si>
    <t>D. Estudiantes F. Derecho</t>
  </si>
  <si>
    <t>D. Estudiantes F. Ciencias Económicas y Empresariales</t>
  </si>
  <si>
    <t>D. Estudiantes F. Educación</t>
  </si>
  <si>
    <t xml:space="preserve">T O T A L </t>
  </si>
  <si>
    <t>Distribución Gastos descentralizados a las Delegaciones y Consejo de Estudiantes</t>
  </si>
  <si>
    <t>APLIC.</t>
  </si>
  <si>
    <t>Facultad de Ciencias</t>
  </si>
  <si>
    <t>Facultad de Medicina</t>
  </si>
  <si>
    <t>Importe correspondiente a las previsiones de ingresos a realizar a lo largo del año.</t>
  </si>
  <si>
    <t>TOTAL PRESUPUESTO DE GASTOS</t>
  </si>
  <si>
    <t>TOTAL CAP. 6 INVERSIONES REALES</t>
  </si>
  <si>
    <t>Mobiliario y enseres</t>
  </si>
  <si>
    <t>TOTAL CAP. 2 GASTOS CTES. EN BIENES  Y SERVICIOS</t>
  </si>
  <si>
    <t>Otros gastos diversos</t>
  </si>
  <si>
    <t>226.09</t>
  </si>
  <si>
    <t>Reuniones y conferencias (org.propia)</t>
  </si>
  <si>
    <t>226.05</t>
  </si>
  <si>
    <t>Atenciones protocolarias y representativas</t>
  </si>
  <si>
    <t>226.01</t>
  </si>
  <si>
    <t>Transportes</t>
  </si>
  <si>
    <t>Comunicaciones Postales</t>
  </si>
  <si>
    <t>222.01</t>
  </si>
  <si>
    <t>Comunicaciones telefónicas</t>
  </si>
  <si>
    <t>222.00</t>
  </si>
  <si>
    <t>Otros suministros</t>
  </si>
  <si>
    <t>221.99</t>
  </si>
  <si>
    <t>Material informático no inventariable</t>
  </si>
  <si>
    <t>220.02</t>
  </si>
  <si>
    <t>Ordinario no inventariable</t>
  </si>
  <si>
    <t>220.00</t>
  </si>
  <si>
    <t>213.99</t>
  </si>
  <si>
    <t>CÓDIGO</t>
  </si>
  <si>
    <t>Material informático inventariable</t>
  </si>
  <si>
    <t>230.10</t>
  </si>
  <si>
    <t>230.00</t>
  </si>
  <si>
    <t>Reuniones y conferencias (org.ajena)</t>
  </si>
  <si>
    <t>226.06</t>
  </si>
  <si>
    <t>Atenciones protocolarias</t>
  </si>
  <si>
    <t>Primas de seguros</t>
  </si>
  <si>
    <t>Sellos, telegramas, télex, fax</t>
  </si>
  <si>
    <t>Combustibles</t>
  </si>
  <si>
    <t>221.03</t>
  </si>
  <si>
    <t>Prensa, revistas y otras publicaciones</t>
  </si>
  <si>
    <t>220.01</t>
  </si>
  <si>
    <t>Otros gastos de reparación y mantenimiento</t>
  </si>
  <si>
    <t>216.99</t>
  </si>
  <si>
    <t>216.11</t>
  </si>
  <si>
    <t>Mantenimiento de equipos</t>
  </si>
  <si>
    <t>Comunicaciones postales</t>
  </si>
  <si>
    <t xml:space="preserve"> - Otros</t>
  </si>
  <si>
    <t>226.02</t>
  </si>
  <si>
    <t>226.44</t>
  </si>
  <si>
    <t>226.60</t>
  </si>
  <si>
    <t>Soucan</t>
  </si>
  <si>
    <t xml:space="preserve"> - Oficina de acogida</t>
  </si>
  <si>
    <t>226.62</t>
  </si>
  <si>
    <t xml:space="preserve"> - Red informa</t>
  </si>
  <si>
    <t>227.17</t>
  </si>
  <si>
    <t>Servicios médicos y psicológicos</t>
  </si>
  <si>
    <t>- Gabinete psicológico</t>
  </si>
  <si>
    <t>230.43</t>
  </si>
  <si>
    <t>Pruebas de acceso personal externo</t>
  </si>
  <si>
    <t>233.03</t>
  </si>
  <si>
    <t>Asistencia a pruebas de acceso</t>
  </si>
  <si>
    <t>488.99</t>
  </si>
  <si>
    <t>489.02</t>
  </si>
  <si>
    <t>Organizaciones de estudiantes</t>
  </si>
  <si>
    <t>TOTAL CAP. 4 TRANSFERENCIAS CORRIENTES</t>
  </si>
  <si>
    <t>Reuniones y conferencias</t>
  </si>
  <si>
    <t>226.07</t>
  </si>
  <si>
    <t xml:space="preserve">Aulas, talleres y otras actividades </t>
  </si>
  <si>
    <t>226.11</t>
  </si>
  <si>
    <t xml:space="preserve">Exposiciones </t>
  </si>
  <si>
    <t>226.13</t>
  </si>
  <si>
    <t>Área de Igualdad y Política Social</t>
  </si>
  <si>
    <t>226.41</t>
  </si>
  <si>
    <t>Cuotas a organismos</t>
  </si>
  <si>
    <t>Otras inversiones</t>
  </si>
  <si>
    <t>Prensa, revistas y otras publicaciones (no fondos bibl.)</t>
  </si>
  <si>
    <t>310.02</t>
  </si>
  <si>
    <t>Intereses Subprograma INNPLANTA</t>
  </si>
  <si>
    <t>310.03</t>
  </si>
  <si>
    <t>Intereses Programa INNOCAMPUS</t>
  </si>
  <si>
    <t>TOTAL CAP. 3 GASTOS FINANCIEROS</t>
  </si>
  <si>
    <t xml:space="preserve">Bolsas y Ayudas </t>
  </si>
  <si>
    <t>641.01</t>
  </si>
  <si>
    <t xml:space="preserve">Investigadores visitantes </t>
  </si>
  <si>
    <t>641.03</t>
  </si>
  <si>
    <t xml:space="preserve">Bolsas predoctorales </t>
  </si>
  <si>
    <t>641.04</t>
  </si>
  <si>
    <t xml:space="preserve">Bolsas postdoctorales </t>
  </si>
  <si>
    <t>641.05</t>
  </si>
  <si>
    <t>641.22</t>
  </si>
  <si>
    <t>642.01</t>
  </si>
  <si>
    <t>642.07</t>
  </si>
  <si>
    <t>642.21</t>
  </si>
  <si>
    <t>Programa de formación personal Investigador (FPI) (1)</t>
  </si>
  <si>
    <t>642.22</t>
  </si>
  <si>
    <t>Programa de formación de profesorado Universitario (FPU) (1)</t>
  </si>
  <si>
    <t>642.24</t>
  </si>
  <si>
    <t>Programa Ramón y Cajal (1)</t>
  </si>
  <si>
    <t>642.27</t>
  </si>
  <si>
    <t xml:space="preserve">Ayudas a la investigación </t>
  </si>
  <si>
    <t xml:space="preserve">    III. Difusión de la actividad científica (VDAC) </t>
  </si>
  <si>
    <t>TOTAL CAP. 7 TRANSFERENCIAS DE CAPITAL</t>
  </si>
  <si>
    <t>911.02</t>
  </si>
  <si>
    <t>Amortización Subprograma INNPLANTA</t>
  </si>
  <si>
    <t>911.03</t>
  </si>
  <si>
    <t>Amortización Programa INNOCAMPUS</t>
  </si>
  <si>
    <t>TOTAL CAP. 9 PASIVOS FINANCIEROS</t>
  </si>
  <si>
    <t>Proyectos y convenios (1)</t>
  </si>
  <si>
    <t>(1) Financiación afectada</t>
  </si>
  <si>
    <t>- Licencias Blackboard</t>
  </si>
  <si>
    <t>226.89</t>
  </si>
  <si>
    <t>Formación del personal</t>
  </si>
  <si>
    <t>227.99</t>
  </si>
  <si>
    <t>Otros trabajos externos</t>
  </si>
  <si>
    <t xml:space="preserve">Material informático inventariable </t>
  </si>
  <si>
    <t>629</t>
  </si>
  <si>
    <t>Mantenimiento red comunicación</t>
  </si>
  <si>
    <t>216.10</t>
  </si>
  <si>
    <t>Mantenimiento aplicaciones propias</t>
  </si>
  <si>
    <t>Prensa, revistas, libros (no fondos  Bibliográficos)</t>
  </si>
  <si>
    <t>221.64</t>
  </si>
  <si>
    <t>Instalación software y licencias</t>
  </si>
  <si>
    <t>Publicidad y propaganda</t>
  </si>
  <si>
    <t>Otros gastos diversos (derechos autor)</t>
  </si>
  <si>
    <t xml:space="preserve"> - Unión de Editoriales Universitarias</t>
  </si>
  <si>
    <t xml:space="preserve"> - Grupo 9 Universidades</t>
  </si>
  <si>
    <t xml:space="preserve"> - Asociación de Editores de Madrid</t>
  </si>
  <si>
    <t>Gastos de edición y distribución</t>
  </si>
  <si>
    <t>212.99</t>
  </si>
  <si>
    <t>Mantenimiento de aplicaciones propias</t>
  </si>
  <si>
    <t>Servicio de reprografía</t>
  </si>
  <si>
    <t>227.03</t>
  </si>
  <si>
    <t>Servicio de correos</t>
  </si>
  <si>
    <t xml:space="preserve"> </t>
  </si>
  <si>
    <t>- Ciclo de conferencias magistrales</t>
  </si>
  <si>
    <t xml:space="preserve"> - Actuaciones en el ámbito de la calidad</t>
  </si>
  <si>
    <t xml:space="preserve">Títulos propios </t>
  </si>
  <si>
    <t>227.01</t>
  </si>
  <si>
    <t>Seguridad</t>
  </si>
  <si>
    <t>228.01</t>
  </si>
  <si>
    <t>228.02</t>
  </si>
  <si>
    <t>Competiciones universitarias</t>
  </si>
  <si>
    <t>228.03</t>
  </si>
  <si>
    <t>Campeonatos de España</t>
  </si>
  <si>
    <t>228.05</t>
  </si>
  <si>
    <t>Material deportivo común (fungible)</t>
  </si>
  <si>
    <t>228.99</t>
  </si>
  <si>
    <t>Otros gastos de deportes</t>
  </si>
  <si>
    <t>481.00</t>
  </si>
  <si>
    <t>Ayudas deportivas</t>
  </si>
  <si>
    <t xml:space="preserve">Maquinaria e instalaciones </t>
  </si>
  <si>
    <t>Gastos descentralizados</t>
  </si>
  <si>
    <t xml:space="preserve">Material informático no inventariable </t>
  </si>
  <si>
    <t>226.04</t>
  </si>
  <si>
    <t>Reuniones y conferencia (org.propia)</t>
  </si>
  <si>
    <t>Reuniones y confererencias (org.ajena)</t>
  </si>
  <si>
    <t xml:space="preserve"> - Grupo Santander</t>
  </si>
  <si>
    <t xml:space="preserve"> - APUNE</t>
  </si>
  <si>
    <t>226.45</t>
  </si>
  <si>
    <t>227.23</t>
  </si>
  <si>
    <t>Premios</t>
  </si>
  <si>
    <t>TOTAL CAP. 2 GASTOS CTES. EN BIENES Y SERVICIOS</t>
  </si>
  <si>
    <t>487.08</t>
  </si>
  <si>
    <t>487.09</t>
  </si>
  <si>
    <t>Aulas, talleres, cursos, etc.</t>
  </si>
  <si>
    <t>488.10</t>
  </si>
  <si>
    <t>227.07</t>
  </si>
  <si>
    <t>Servicio de comidas</t>
  </si>
  <si>
    <t>Otras inversiones (proyecto Escuela Infantil)</t>
  </si>
  <si>
    <t xml:space="preserve">  - Conferencia de Consejos Sociales</t>
  </si>
  <si>
    <t xml:space="preserve">  - Investigación </t>
  </si>
  <si>
    <t>233.02</t>
  </si>
  <si>
    <t>221.42</t>
  </si>
  <si>
    <t>Material e instrumental de laboratorio y experimentación</t>
  </si>
  <si>
    <t>221.43</t>
  </si>
  <si>
    <t>Productos farmacéuticos y material sanitario</t>
  </si>
  <si>
    <t>221.84</t>
  </si>
  <si>
    <t>Mantenimiento de animales</t>
  </si>
  <si>
    <t>Comunicaciones Telefónicas</t>
  </si>
  <si>
    <t>222.02</t>
  </si>
  <si>
    <t>Comunicaciones de datos</t>
  </si>
  <si>
    <t>Cuotas de Organismos</t>
  </si>
  <si>
    <t>230.30</t>
  </si>
  <si>
    <t>226.00</t>
  </si>
  <si>
    <t>Procesos electorales</t>
  </si>
  <si>
    <t>- C.R.U.E.</t>
  </si>
  <si>
    <t xml:space="preserve">- G- 9 </t>
  </si>
  <si>
    <t>- Asociación Universitaria Iberoamericana</t>
  </si>
  <si>
    <t>- CINDA</t>
  </si>
  <si>
    <t>- European Univ.Asociation</t>
  </si>
  <si>
    <t>Cuotas a Organismos</t>
  </si>
  <si>
    <t xml:space="preserve">   - Conferencia Estatal de Defensores Universitarios</t>
  </si>
  <si>
    <t>227.19</t>
  </si>
  <si>
    <t>Asesoramiento jurídico</t>
  </si>
  <si>
    <t>221.04</t>
  </si>
  <si>
    <t>Vestuario</t>
  </si>
  <si>
    <t>221.07</t>
  </si>
  <si>
    <t>Títulos</t>
  </si>
  <si>
    <t>Primas seguros</t>
  </si>
  <si>
    <t>Tributos</t>
  </si>
  <si>
    <t>226.03</t>
  </si>
  <si>
    <t>Jurídico contencioso</t>
  </si>
  <si>
    <t>227.00</t>
  </si>
  <si>
    <t>Limpieza y aseo</t>
  </si>
  <si>
    <t>227.22</t>
  </si>
  <si>
    <t>Trabajos de auditoría y consultoría</t>
  </si>
  <si>
    <t>352.00</t>
  </si>
  <si>
    <t>Intereses de demora por reintegro subvenciones</t>
  </si>
  <si>
    <t>TOTAL CAP. 3  GASTOS FINANCIEROS</t>
  </si>
  <si>
    <t xml:space="preserve">Mobiliario y enseres </t>
  </si>
  <si>
    <t>212.13</t>
  </si>
  <si>
    <t>Jardinería</t>
  </si>
  <si>
    <t>213.13</t>
  </si>
  <si>
    <t>Instalaciones de seguridad e incendios</t>
  </si>
  <si>
    <t>213.15</t>
  </si>
  <si>
    <t>Ascensores</t>
  </si>
  <si>
    <t>221.00</t>
  </si>
  <si>
    <t>Energía eléctrica</t>
  </si>
  <si>
    <t>221.01</t>
  </si>
  <si>
    <t>Agua</t>
  </si>
  <si>
    <t>221.02</t>
  </si>
  <si>
    <t>Gas</t>
  </si>
  <si>
    <t>Combustible</t>
  </si>
  <si>
    <t>227.18</t>
  </si>
  <si>
    <t>Asistencia técnica en obras e instalaciones</t>
  </si>
  <si>
    <t>227.20</t>
  </si>
  <si>
    <t>Gestión de residuos peligrosos</t>
  </si>
  <si>
    <t xml:space="preserve">F.Filosofía </t>
  </si>
  <si>
    <t xml:space="preserve">F.Ciencias </t>
  </si>
  <si>
    <t>F.Medicina</t>
  </si>
  <si>
    <t>F.Derecho</t>
  </si>
  <si>
    <t>ETS Caminos</t>
  </si>
  <si>
    <t>F.Ciencias Económicas y Empresariales</t>
  </si>
  <si>
    <t>F.Educación</t>
  </si>
  <si>
    <t>ETS Ing.Industriales y Telecomunicaciones</t>
  </si>
  <si>
    <t>EP Ingeniería de Minas y Energía</t>
  </si>
  <si>
    <t>ETS Náutica</t>
  </si>
  <si>
    <t>DPTO.</t>
  </si>
  <si>
    <t>Anatomía y Biología Celular</t>
  </si>
  <si>
    <t>Biología Molecular</t>
  </si>
  <si>
    <t>Ciencias Históricas</t>
  </si>
  <si>
    <t>Ciencias y Técnicas del Agua</t>
  </si>
  <si>
    <t>Ciencias Médicas y Quirúrgicas</t>
  </si>
  <si>
    <t>Derecho Público</t>
  </si>
  <si>
    <t>Ingeniería Estructural y Mecánica</t>
  </si>
  <si>
    <t>Economía</t>
  </si>
  <si>
    <t>Ingeniería de Comunicaciones</t>
  </si>
  <si>
    <t>Filología</t>
  </si>
  <si>
    <t>Física Aplicada</t>
  </si>
  <si>
    <t>Física Moderna</t>
  </si>
  <si>
    <t>Fisiología y Farmacología</t>
  </si>
  <si>
    <t>Geografía, Urbanismo y Ordenación del Territorio</t>
  </si>
  <si>
    <t>Historía Moderna y Contemporánea</t>
  </si>
  <si>
    <t>Ingeniería Eléctrica y Energética</t>
  </si>
  <si>
    <t>Matemática Aplicada y Ciencias de la Computación</t>
  </si>
  <si>
    <t>Matemáticas, Estadística y Computación</t>
  </si>
  <si>
    <t>Medicina y Psiquiatría</t>
  </si>
  <si>
    <t>Ingenierías Química y Biomolecular</t>
  </si>
  <si>
    <t>Ingeniería Geográfica y Técnicas de Expresión Gráfica</t>
  </si>
  <si>
    <t>Administración de Empresas</t>
  </si>
  <si>
    <t>Derecho Privado</t>
  </si>
  <si>
    <t>Ciencia de la Tierra y Física Materia Condensada</t>
  </si>
  <si>
    <t>Química e Ingeniería de Procesos y Recursos</t>
  </si>
  <si>
    <t xml:space="preserve">Ciencia e Ing.del Terreno y los Materiales </t>
  </si>
  <si>
    <t>Educación</t>
  </si>
  <si>
    <t>Enfermería</t>
  </si>
  <si>
    <t>Distribución Gastos a Facultades y Escuelas. Descentralizado</t>
  </si>
  <si>
    <t>TOTAL</t>
  </si>
  <si>
    <t>329.30</t>
  </si>
  <si>
    <t>329.31</t>
  </si>
  <si>
    <t>329.33</t>
  </si>
  <si>
    <t>CAP. 1</t>
  </si>
  <si>
    <t xml:space="preserve"> - Numerario</t>
  </si>
  <si>
    <t xml:space="preserve"> - Contratado</t>
  </si>
  <si>
    <t>PAS</t>
  </si>
  <si>
    <t xml:space="preserve"> - Personal eventual</t>
  </si>
  <si>
    <t xml:space="preserve"> - Funcionario</t>
  </si>
  <si>
    <t xml:space="preserve"> - Laboral (Convenio colectivo)</t>
  </si>
  <si>
    <t xml:space="preserve"> - Laboral fuera convenio</t>
  </si>
  <si>
    <t xml:space="preserve">TOTAL </t>
  </si>
  <si>
    <t>162.01</t>
  </si>
  <si>
    <t>Fondo de acción social</t>
  </si>
  <si>
    <t>TOTAL CAP. 1 GASTOS SOCIALES DE PERSONAL</t>
  </si>
  <si>
    <t>Préstamos a corto plazo al personal</t>
  </si>
  <si>
    <t>TOTAL CAP. 8 ACTIVOS FINANCIEROS</t>
  </si>
  <si>
    <t xml:space="preserve">Ingeniería Informática y Electrónica </t>
  </si>
  <si>
    <t>D. Estudiantes ETS I. Industriales y Tecomunicación</t>
  </si>
  <si>
    <t>D. Estudiantes EP de I. de Minas y Energía</t>
  </si>
  <si>
    <t>D. Estudiantes ETS Náutica</t>
  </si>
  <si>
    <t xml:space="preserve"> - Unión de Editoriales Universitarias (Cuota DILVE)</t>
  </si>
  <si>
    <t>212.00</t>
  </si>
  <si>
    <t>Mantenimiento integral</t>
  </si>
  <si>
    <t xml:space="preserve">   - Término fijo</t>
  </si>
  <si>
    <t xml:space="preserve">   - Término variable</t>
  </si>
  <si>
    <t xml:space="preserve"> - Programa Day by Day</t>
  </si>
  <si>
    <t>Becas y ayudas movilidad PAS</t>
  </si>
  <si>
    <t>Becas y ayudas movilidad profesorado</t>
  </si>
  <si>
    <t xml:space="preserve"> - Otras acciones</t>
  </si>
  <si>
    <t>INGRESOS:</t>
  </si>
  <si>
    <t xml:space="preserve"> ACTIVIDADES DEPORTIVAS (313.02)</t>
  </si>
  <si>
    <t xml:space="preserve"> UTILIZACIÓN INSTALACIONES DEPORTIVAS (329.06)</t>
  </si>
  <si>
    <t xml:space="preserve"> APORTACIÓN UNIVERSIDAD</t>
  </si>
  <si>
    <t>226.73</t>
  </si>
  <si>
    <t xml:space="preserve"> - Consejo de Estudiantes (CECE)</t>
  </si>
  <si>
    <t xml:space="preserve"> - Bolsa de actividades (CEBA)</t>
  </si>
  <si>
    <t xml:space="preserve"> - Viajes representantes (CEVR)</t>
  </si>
  <si>
    <t xml:space="preserve">Consejo de Estudiantes UC </t>
  </si>
  <si>
    <t>Arrendamiento de edificios y otras construcciones</t>
  </si>
  <si>
    <t>Otros trabajos de reparación maquinaria, inst. y utillaje</t>
  </si>
  <si>
    <t>Mantenimiento material de transporte</t>
  </si>
  <si>
    <t>Otros trabajos de mantenimiento de edificios y otras construc.</t>
  </si>
  <si>
    <t>Mantenimiento mobiliario y enseres</t>
  </si>
  <si>
    <t>Mantenimiento de mobiliario y enseres</t>
  </si>
  <si>
    <t>230.42</t>
  </si>
  <si>
    <t>Dietas y locomoción PDI UC funcionario</t>
  </si>
  <si>
    <t>Dietas y locomoción PAS UC funcionario</t>
  </si>
  <si>
    <t>Dietas y locomoción. PDI UC funcionario</t>
  </si>
  <si>
    <t xml:space="preserve">Dietas y locomoción tribunales de tesis </t>
  </si>
  <si>
    <t xml:space="preserve">Plan capacitación lingüística </t>
  </si>
  <si>
    <t>Dietas y locomoción PAS UC contratado</t>
  </si>
  <si>
    <t>Asistencias al Consejo Social</t>
  </si>
  <si>
    <t>Dietas y locomoción PDI UC Funcionario</t>
  </si>
  <si>
    <t>Dietas y locomoción PAS UC Contratado</t>
  </si>
  <si>
    <t>341</t>
  </si>
  <si>
    <t xml:space="preserve">   - Otros</t>
  </si>
  <si>
    <t>649</t>
  </si>
  <si>
    <t>Otros fondos de investigación</t>
  </si>
  <si>
    <t>226.90</t>
  </si>
  <si>
    <t>Otros convenios, proyectos y ayudas</t>
  </si>
  <si>
    <t>641.23</t>
  </si>
  <si>
    <t>641.25</t>
  </si>
  <si>
    <t>Programa de movilidad José Castillejo (1)</t>
  </si>
  <si>
    <t>Estancias investigadores senior en el extranjero (1)</t>
  </si>
  <si>
    <t>642.23</t>
  </si>
  <si>
    <t>Programa Juan de la Cierva Formación(1)</t>
  </si>
  <si>
    <t>642.26</t>
  </si>
  <si>
    <t>Programa Juan de la Cierva Incorporación (1)</t>
  </si>
  <si>
    <t xml:space="preserve">       Plan Estatal - Excelencia y Retos</t>
  </si>
  <si>
    <t>226.68</t>
  </si>
  <si>
    <t>- Plan Gestión Ambiental</t>
  </si>
  <si>
    <t>162.06</t>
  </si>
  <si>
    <t>Seguro colectivo</t>
  </si>
  <si>
    <t>Intereses de fianzas y avales</t>
  </si>
  <si>
    <t>624</t>
  </si>
  <si>
    <t>Infraestructura científica (1)</t>
  </si>
  <si>
    <t xml:space="preserve">   - Convenio SODERCAN (SODE)</t>
  </si>
  <si>
    <t>Otros fondos de investigación (1)</t>
  </si>
  <si>
    <t xml:space="preserve">   - Contratación personal (SODR)</t>
  </si>
  <si>
    <t xml:space="preserve"> CONSEJO SUPERIOR DE DEPORTES (410.00)</t>
  </si>
  <si>
    <t>226.64</t>
  </si>
  <si>
    <t>Becas y ayudas movilidad estudiantes. Consej.Universidades e I. (RIEB)(1)</t>
  </si>
  <si>
    <t>Becas y ayudas movilidad estudiantes</t>
  </si>
  <si>
    <t>(1) Financiación afectada Contrato Programa. Aplicación de ingresos 450.03</t>
  </si>
  <si>
    <t>226.83</t>
  </si>
  <si>
    <t>(2) Gastos generados por ingresos específicos, compensación de remanentes no incorporados, reintegros,</t>
  </si>
  <si>
    <t>484.01</t>
  </si>
  <si>
    <t>484.02</t>
  </si>
  <si>
    <t>484.03</t>
  </si>
  <si>
    <t>FETE-UGT</t>
  </si>
  <si>
    <t>CSIF</t>
  </si>
  <si>
    <t>CC.OO</t>
  </si>
  <si>
    <t xml:space="preserve">Edificios y otras construcciones </t>
  </si>
  <si>
    <t>PDI</t>
  </si>
  <si>
    <t>489.81</t>
  </si>
  <si>
    <t>Programa Regional de Becas  (1)</t>
  </si>
  <si>
    <t xml:space="preserve">  - Teatro Breve</t>
  </si>
  <si>
    <t>Pendiente de distribuir. Master Oficiales</t>
  </si>
  <si>
    <t>226.78</t>
  </si>
  <si>
    <t>Gastos SIUC</t>
  </si>
  <si>
    <t>Usos digitales  CEDRO Y VEGAP</t>
  </si>
  <si>
    <t>de Equipamiento Docente (68-QEDO-623)</t>
  </si>
  <si>
    <t xml:space="preserve">     -  Programa captación de talento internacional (QBSN) (1)</t>
  </si>
  <si>
    <t xml:space="preserve">     -  Convenio Banco de Santander (QBSN) (1)</t>
  </si>
  <si>
    <t>Distribución Gastos descentralizados  a los Dptos. para la Docencia. Grado y Master</t>
  </si>
  <si>
    <t>Study abroad (3) (SXXX)</t>
  </si>
  <si>
    <t>(3) Financiación afectada. Aplicación de ingresos 314.03</t>
  </si>
  <si>
    <t xml:space="preserve"> - Indemn.por jubilación PAS Laboral (Art.60 Conv. Colect.)</t>
  </si>
  <si>
    <t>Programa INNOCAMPUS</t>
  </si>
  <si>
    <t xml:space="preserve">     I.  Productividad investigadora (VPID)</t>
  </si>
  <si>
    <t xml:space="preserve">  - Docencia</t>
  </si>
  <si>
    <r>
      <t>Seguros vida o accidentes</t>
    </r>
    <r>
      <rPr>
        <sz val="11"/>
        <color rgb="FFFF0000"/>
        <rFont val="Calibri"/>
        <family val="2"/>
        <scheme val="minor"/>
      </rPr>
      <t xml:space="preserve"> </t>
    </r>
  </si>
  <si>
    <t>226.99</t>
  </si>
  <si>
    <t>(1) Financiación afectada Contrato Programa. Aplicación de ingresos 750.06……………..225.000</t>
  </si>
  <si>
    <t xml:space="preserve"> - Ayudas congresos y actividades docentes</t>
  </si>
  <si>
    <t xml:space="preserve"> - Ayudas títulos oficiales interuniversitarios</t>
  </si>
  <si>
    <t xml:space="preserve">(2) Financiación afectada Contrato Programa. Aplicación de ingresos 750.06   </t>
  </si>
  <si>
    <t>645</t>
  </si>
  <si>
    <t>Proyectos europeos (VCEE) (1)</t>
  </si>
  <si>
    <t>D. Estudiantes F. de Enfermería</t>
  </si>
  <si>
    <t xml:space="preserve">F. Enfermería </t>
  </si>
  <si>
    <t>D. Estudiantes ETS  Ing. de Caminos, Canales y Puertos</t>
  </si>
  <si>
    <t>ETS  de Ing.Caminos, Canales y Puertos</t>
  </si>
  <si>
    <t>ETS Ing.Indust.y Telecomunicación</t>
  </si>
  <si>
    <t>ETS  Náutica</t>
  </si>
  <si>
    <t>- APD</t>
  </si>
  <si>
    <t xml:space="preserve"> - Cuota LIBER</t>
  </si>
  <si>
    <t xml:space="preserve">          *  Programa FPI Conv.2018 (62-FI18-642.21)</t>
  </si>
  <si>
    <t xml:space="preserve">          *  Programa FPU Conv.2018 (62-FU18-642.22)</t>
  </si>
  <si>
    <t>642.25</t>
  </si>
  <si>
    <t>Presupuesto participativo</t>
  </si>
  <si>
    <t>Infraestructura y Equipamiento Científico-Técnico (1)</t>
  </si>
  <si>
    <t xml:space="preserve"> I. Art. 83 L.O.U (VA11)</t>
  </si>
  <si>
    <t xml:space="preserve"> II. Art. 83 LOU  FLTQ (Personal U.C.) (VFTQ)</t>
  </si>
  <si>
    <t xml:space="preserve"> III. Fundación Instituto Hidráulica Ambiental (Personal U.C.) (VFHI)</t>
  </si>
  <si>
    <t>643</t>
  </si>
  <si>
    <t>644</t>
  </si>
  <si>
    <t>646</t>
  </si>
  <si>
    <t>Otras convocatorias competitivas (1)</t>
  </si>
  <si>
    <t>Equipamiento docente (QEDO) (2) (3)</t>
  </si>
  <si>
    <t>(2) Financiación afectada Contrato Programa. Aplicación de ingresos 750.06</t>
  </si>
  <si>
    <t>(3) En el resumen general de gastos por UFG figura por importe de 225.000 destinado a financiar el Plan de Renovación</t>
  </si>
  <si>
    <t>-  Sellos EUROACE</t>
  </si>
  <si>
    <t>-  Soporte hardware Serv.Informática para CEFONT</t>
  </si>
  <si>
    <t>Reuniones y Conferencias (org. Propia)</t>
  </si>
  <si>
    <t>Reuniones y Conferencias (org. Ajena)</t>
  </si>
  <si>
    <t xml:space="preserve">   - Edificios y otras construcciones (QRAM) (2)</t>
  </si>
  <si>
    <t xml:space="preserve">     -  Institutos de Investigación (VINS)(1)</t>
  </si>
  <si>
    <t xml:space="preserve"> - Empresas y otros (1)</t>
  </si>
  <si>
    <t>(1) Financiación afectada. Empresas e Instituciones. Aplicación de ingresos 329.75</t>
  </si>
  <si>
    <t xml:space="preserve"> - Consejería de Universidades e Inv., M.A. y P.S.</t>
  </si>
  <si>
    <t xml:space="preserve">prev.ingresos </t>
  </si>
  <si>
    <t xml:space="preserve">    compensación centros adscritos, venta de patentes y gastos no previstos.</t>
  </si>
  <si>
    <t>230.41</t>
  </si>
  <si>
    <t>Comisiones y concursos de profesorado. PDI externo</t>
  </si>
  <si>
    <t>Proyectos de convocatorias nacionales  (FEDER) (1)  (VCYT)</t>
  </si>
  <si>
    <t xml:space="preserve">       Nacionales (VCYT):</t>
  </si>
  <si>
    <t xml:space="preserve">         Fundaciones y otras entidades (VOTC)</t>
  </si>
  <si>
    <t xml:space="preserve">  - Accésit de Docencia </t>
  </si>
  <si>
    <t xml:space="preserve">  - Poesía y Narración </t>
  </si>
  <si>
    <t xml:space="preserve">Cursos y actividades de ocio </t>
  </si>
  <si>
    <t xml:space="preserve">          *  Programa FPI Conv.2019 (62-FI19-642.21)</t>
  </si>
  <si>
    <t xml:space="preserve">          *  Programa FPU Conv.2019 (62-FU19-642.22)</t>
  </si>
  <si>
    <t xml:space="preserve">          *  Programa Beatriz Galindo Conv.2018 (62-GB18-642.25)</t>
  </si>
  <si>
    <t xml:space="preserve">          *  Programa Juan de la Cierva Incorporación Conv.2019 (62-JI19-642.26)</t>
  </si>
  <si>
    <t xml:space="preserve">          *  Contratos Programa Técnicos  Conv.2019 (62-TC19-642.27)</t>
  </si>
  <si>
    <t>Internacionalización de los Centros</t>
  </si>
  <si>
    <t>359</t>
  </si>
  <si>
    <t>Otros gastos financieros</t>
  </si>
  <si>
    <t>Edificios y otras construcciones (1)  (2)(QTOR)</t>
  </si>
  <si>
    <t xml:space="preserve">Material informático inventariable  </t>
  </si>
  <si>
    <t xml:space="preserve">Estancias PDI </t>
  </si>
  <si>
    <t>Programa Beatriz Galindo  (1)</t>
  </si>
  <si>
    <t xml:space="preserve"> CONSEJERÍA DE EDUCACIÓN, CULTURA Y DEPORTE (452.03)</t>
  </si>
  <si>
    <t>(1) Financiación afectada. D.G. Deporte 25.000€. Aplicación ingresos 452.03</t>
  </si>
  <si>
    <t xml:space="preserve"> CONSEJERÍA DE OBRAS PUBLICAS, ORD.TERRIT. Y URBANISMO</t>
  </si>
  <si>
    <t>487.73</t>
  </si>
  <si>
    <t xml:space="preserve"> - Pruebas de acceso </t>
  </si>
  <si>
    <t xml:space="preserve"> - Viajes prácticas alumnos (org.Centros) </t>
  </si>
  <si>
    <t xml:space="preserve"> - Viajes prácticas alumnos de Geografía</t>
  </si>
  <si>
    <t xml:space="preserve"> - Viajes olimpiadas </t>
  </si>
  <si>
    <t>Programa Sénior</t>
  </si>
  <si>
    <t xml:space="preserve">Prácticas profesionales en empresas </t>
  </si>
  <si>
    <t>Contratos Programa Técnicos (AEI) (1)</t>
  </si>
  <si>
    <t>enlazar con hoja de ingresos 62</t>
  </si>
  <si>
    <t xml:space="preserve"> - Cuotas Ferias del Libro 2021 (UNE)</t>
  </si>
  <si>
    <t>- Red Crusoe</t>
  </si>
  <si>
    <t xml:space="preserve">          *  Programa FPI Conv.2020 (62-FI20-642.21)</t>
  </si>
  <si>
    <t xml:space="preserve">          *  Programa FPU Conv.2020 (62-FU20-642.22)</t>
  </si>
  <si>
    <t xml:space="preserve">          *  Programa Juan de la Cierva Formación Conv.2020 (62-JF20-642.23)</t>
  </si>
  <si>
    <t xml:space="preserve">          *  Programa Beatriz Galindo Conv.2020 (62-GB20-642.25)</t>
  </si>
  <si>
    <t xml:space="preserve">          *  Programa Juan de la Cierva Incorporación Conv.2020 (62-JI20-642.26)</t>
  </si>
  <si>
    <t xml:space="preserve">          *  Contratos Programa Técnicos  Conv.2020 (62-TC20-642.27)</t>
  </si>
  <si>
    <t xml:space="preserve">          *  Doctorados industriales </t>
  </si>
  <si>
    <t xml:space="preserve">          *  52-VINC</t>
  </si>
  <si>
    <t xml:space="preserve">          *  54-VINC</t>
  </si>
  <si>
    <t xml:space="preserve">          *  55-VINC</t>
  </si>
  <si>
    <t>783</t>
  </si>
  <si>
    <t>CSIC (IBBTEC-Bioincubadora empresarial) (1)</t>
  </si>
  <si>
    <t>- Otras acciones</t>
  </si>
  <si>
    <t>(4) Financiación afectada Contrato Programa. Aplicación de ingresos 750.05</t>
  </si>
  <si>
    <t>-  Programa FPU</t>
  </si>
  <si>
    <t>Programa de formación de profesorado universitario (4)</t>
  </si>
  <si>
    <t>Programa informa</t>
  </si>
  <si>
    <t>Otros gastos diversos (QFCO) (2)</t>
  </si>
  <si>
    <t>233.00</t>
  </si>
  <si>
    <t>Asistencias Tribunales PAS</t>
  </si>
  <si>
    <t xml:space="preserve">   - Administración electrónica</t>
  </si>
  <si>
    <t>-  Otros</t>
  </si>
  <si>
    <t xml:space="preserve"> - Ingresos matrícula (WMAT) (2)</t>
  </si>
  <si>
    <t>(2) Financiación afectada. Aplicación de ingresos 311</t>
  </si>
  <si>
    <t xml:space="preserve">          *  Programa Ramón y Cajal Conv.2021 (62-RC21-642.24)</t>
  </si>
  <si>
    <t xml:space="preserve">     -  Foro Empresas</t>
  </si>
  <si>
    <t xml:space="preserve">     -  Otros</t>
  </si>
  <si>
    <t>- Clúster Industria Nuclear</t>
  </si>
  <si>
    <t>- Clúster GIRA</t>
  </si>
  <si>
    <t>- Clúster Industria del Fuego</t>
  </si>
  <si>
    <t xml:space="preserve">  - UCEM</t>
  </si>
  <si>
    <t xml:space="preserve">- Programa de voluntariado internacional </t>
  </si>
  <si>
    <t>Compromiso Global</t>
  </si>
  <si>
    <t xml:space="preserve"> - Becas Fundación Carolina Doctorado y Máster</t>
  </si>
  <si>
    <t xml:space="preserve"> - Becas Mujeres Por África</t>
  </si>
  <si>
    <t>Otros convenios, proyectos y ayudas (QBSN) (1)</t>
  </si>
  <si>
    <t xml:space="preserve">   - Ayudas formación emprendimiento</t>
  </si>
  <si>
    <r>
      <t>Becas y ayudas movilidad estudiantes (QBSN)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(2)</t>
    </r>
  </si>
  <si>
    <t xml:space="preserve">(1) Financiación afectada Contrato Programa Consejería de Universidades, Igualdad, Cultura y Deporte. </t>
  </si>
  <si>
    <t xml:space="preserve">      Aplicación de ingresos 750.05</t>
  </si>
  <si>
    <t>- Eficiencia energética, digitalización y ord. espacios univ.</t>
  </si>
  <si>
    <t>- Aulas informáticas</t>
  </si>
  <si>
    <t>- Ecocampus</t>
  </si>
  <si>
    <t>Formación de personal</t>
  </si>
  <si>
    <t>Patrimonio Cultural</t>
  </si>
  <si>
    <t>647</t>
  </si>
  <si>
    <t>Otras convocatorias competitivas (VINC) (1)</t>
  </si>
  <si>
    <t>"Instrumentación y Ciencia de Datos para Sondear la Naturaleza del Universo"</t>
  </si>
  <si>
    <t>"Prehistoria de la Región Cantábrica. Una Síntesis para el Siglo XXI"</t>
  </si>
  <si>
    <t xml:space="preserve"> - Becas AUIP  (QBSN) (2)</t>
  </si>
  <si>
    <t xml:space="preserve">Becas postgrado atracción de talentos </t>
  </si>
  <si>
    <t xml:space="preserve">Cátedras </t>
  </si>
  <si>
    <t>- Cátedra de Igualdad y Estudios de Género (U067) (2)</t>
  </si>
  <si>
    <t>- SOUCAN (QBSN) (1)</t>
  </si>
  <si>
    <t>- Ayudas discapacidad (QBSN) (1)</t>
  </si>
  <si>
    <t>- Competencias laborales (QBSN) (1)</t>
  </si>
  <si>
    <t>- Ayudas matrícula en títulos propios. Cursos con proyección de empleo (QBSN) (1)</t>
  </si>
  <si>
    <t>*  Infraestructura  Científica - pequeño equipamiento (VICO)</t>
  </si>
  <si>
    <t xml:space="preserve">          *  Programa FPI Conv.2021 (62-FI21-642.21)</t>
  </si>
  <si>
    <t xml:space="preserve">          *  Programa FPU Conv.2021 (62-FU21-642.22)</t>
  </si>
  <si>
    <t xml:space="preserve">          *  Programa Juan de la Cierva Formación Conv.2021 (62-JF21-642.23)</t>
  </si>
  <si>
    <t xml:space="preserve">          *  Programa Ramón y Cajal Conv.2019 (62-RC19-642.24)</t>
  </si>
  <si>
    <t xml:space="preserve">          *  Contratos Programa Técnicos  Conv.2021 (62-TC21-642.27)</t>
  </si>
  <si>
    <t>642.50</t>
  </si>
  <si>
    <t>"Bioamenazas Emergentes: Cáncer, Bacterias Multiresistentes y Coronavirus"</t>
  </si>
  <si>
    <t xml:space="preserve">* Plan Estatal - Excelencia y Retos </t>
  </si>
  <si>
    <t>Proyectos de convocatorias nacionales (1) (VCYT) (*)</t>
  </si>
  <si>
    <t xml:space="preserve">                    -Convocatoria 2021:                                        32.587     </t>
  </si>
  <si>
    <r>
      <t xml:space="preserve">Técnicos de interés general </t>
    </r>
    <r>
      <rPr>
        <sz val="11"/>
        <rFont val="Calibri"/>
        <family val="2"/>
        <scheme val="minor"/>
      </rPr>
      <t>(1)</t>
    </r>
  </si>
  <si>
    <t>Programa P.investigador en formación predoctoral "Concepción Arenal-BIO" (1)</t>
  </si>
  <si>
    <t>Ayuda recualificación sistema universitario español  (NREC) (1)</t>
  </si>
  <si>
    <t>Estancias FPU (1)</t>
  </si>
  <si>
    <t xml:space="preserve">Contratos </t>
  </si>
  <si>
    <t xml:space="preserve">    II.  Mantenimiento grandes equipos (VRME) (1)</t>
  </si>
  <si>
    <t xml:space="preserve">          *  Ayudas predoctorales tutor programa talento</t>
  </si>
  <si>
    <t xml:space="preserve"> - Laboratorios docentes (nueva implantación y mantenimiento)</t>
  </si>
  <si>
    <t xml:space="preserve"> - Programa Audit</t>
  </si>
  <si>
    <t>-  ANECA,  CNEAI, ACPUA</t>
  </si>
  <si>
    <t>-  Programa de innovación docente</t>
  </si>
  <si>
    <t xml:space="preserve"> - Aportación UC</t>
  </si>
  <si>
    <t xml:space="preserve"> - Aportación Banco Santander (QBSN) (1)</t>
  </si>
  <si>
    <t xml:space="preserve">(2) Financiación afectada Contrato Programa Consejería de Universidades, Igualdad, Cultura y Deporte. </t>
  </si>
  <si>
    <t>Otras convocatorias competitivas (VINC) (2)</t>
  </si>
  <si>
    <t>La aportación de la Consejería de Universidades, Iguadad, Cultura y Deporte no se realiza a través del Contrato-Programa.</t>
  </si>
  <si>
    <t>Existe una subvención nominativa específica en los Presupuestos Generales de la Comunidad de Cantabria.</t>
  </si>
  <si>
    <t>226.61</t>
  </si>
  <si>
    <t>226.50</t>
  </si>
  <si>
    <t>50 Aniversario de la UC</t>
  </si>
  <si>
    <t xml:space="preserve">(1) Financiación afectada. Convenio Banco Santander . Aplicación de ingresos 470.01  </t>
  </si>
  <si>
    <t>(2) Financiación afectada Contrato-Programa. Aplicación de ingresos 750.05</t>
  </si>
  <si>
    <t xml:space="preserve">(3) Financiación afectada. Convenio Banco Santander . Aplicación de ingresos 470.01  </t>
  </si>
  <si>
    <t xml:space="preserve">(1) Financiación afectada. Convenio Banco Santander. Aplicación de ingresos 470.01  </t>
  </si>
  <si>
    <t>(2) Financiación afectada.Convenio Banco Santander. Aplicación de ingresos 470.01</t>
  </si>
  <si>
    <t>(1) Financiación afectada.Convenio Banco Santander. Aplicación de ingresos 470.01</t>
  </si>
  <si>
    <t>(1) Financiación afectada. Subvención nominativa. D.G.Patrimonio Cultural y M. H. Aplicación de ingresos 752.03…84.000</t>
  </si>
  <si>
    <t>Prácticas profesionales en UC</t>
  </si>
  <si>
    <t>Prácticas profesionales en UC (QBSN) (1)</t>
  </si>
  <si>
    <t>Prácticas profesionales en UC (QBSN) (3)</t>
  </si>
  <si>
    <t xml:space="preserve">Prácticas profesionales en UC </t>
  </si>
  <si>
    <t>Prácticas profesionales en UC (QBSN) (2)</t>
  </si>
  <si>
    <t>APLIC. 226.31     2023</t>
  </si>
  <si>
    <t>2023</t>
  </si>
  <si>
    <t xml:space="preserve"> - Cuota Crossref (DOls)</t>
  </si>
  <si>
    <t>642.09</t>
  </si>
  <si>
    <t xml:space="preserve">          *  Programa FPI Conv.2022 (62-FI22-642.21)</t>
  </si>
  <si>
    <t xml:space="preserve">          *  Programa FPU Conv.2022 (62-FU22-642.22)</t>
  </si>
  <si>
    <t xml:space="preserve">          *  Programa Juan de la Cierva Formación Conv.2022 (62-JF22-642.23)</t>
  </si>
  <si>
    <t xml:space="preserve">          *  Programa Ramón y Cajal Conv.2022 (62-RC22-642.24)</t>
  </si>
  <si>
    <t xml:space="preserve">          *  Programa Beatriz Galindo Conv.2022 (62-GB22-642.25)</t>
  </si>
  <si>
    <t xml:space="preserve">          *  Contratos Programa Técnicos  Conv.2022 (62-TC22-642.27)</t>
  </si>
  <si>
    <t xml:space="preserve">    IV.  Compromisos especiales. Devoluciones AEI y otros (VCES)</t>
  </si>
  <si>
    <t xml:space="preserve">    V.  Proyectos Puente  I+D+i (VPRO) (1)</t>
  </si>
  <si>
    <t>Programa Profesores Visitantes</t>
  </si>
  <si>
    <t xml:space="preserve">                    -Convocatoria 2019:                                       59.049   </t>
  </si>
  <si>
    <t xml:space="preserve">                    -Convocatoria 2020:                                  1.844.981</t>
  </si>
  <si>
    <t xml:space="preserve">                    -Convocatoria 2021:                                       45.103   </t>
  </si>
  <si>
    <t xml:space="preserve">                    -Convocatoria 2022:                                  1.500.000</t>
  </si>
  <si>
    <t>* Plan Estatal - Proyectos Estratégicos (FONDOS PRTR)</t>
  </si>
  <si>
    <t xml:space="preserve">                    -Convocatoria 2022:                                        40.412     </t>
  </si>
  <si>
    <t>* Plan Estatal - Colaboración Público Privada (FONDOS PRTR)</t>
  </si>
  <si>
    <t xml:space="preserve">                    -Convocatoria 2021:                                       287.931     </t>
  </si>
  <si>
    <t>* Programación Conjunta Internacional - PCIN (FONDOS PRTR)</t>
  </si>
  <si>
    <t xml:space="preserve">                    -Convocatoria 2021:                                        90.103     </t>
  </si>
  <si>
    <t xml:space="preserve">                    -Convocatoria 2022:                                        60.000     </t>
  </si>
  <si>
    <t>* Plan Estatal - Pruebas de concepto (FONDOS PRTR)</t>
  </si>
  <si>
    <t xml:space="preserve">                    -Convocatoria 2022:                                       256.009     </t>
  </si>
  <si>
    <t>* Plan Estatal - Proyectos Transición Ecológica y Tr. Digital (FONDOS PRTR)</t>
  </si>
  <si>
    <t xml:space="preserve">                    -Convocatoria 2021:                                   1.885.083       </t>
  </si>
  <si>
    <t xml:space="preserve">                    -Convocatoria 2021:                                       41.477     </t>
  </si>
  <si>
    <t>* Plan Estatal - Otros Proyectos y actuaciones PRTR (FONDOS PRTR)</t>
  </si>
  <si>
    <t xml:space="preserve">                    -Convocatoria 2021:                                       55.872   </t>
  </si>
  <si>
    <t xml:space="preserve">                    -Convocatoria 2021:                                           4.171</t>
  </si>
  <si>
    <t xml:space="preserve">                    -Convocatoria 2022:                                    1.500.000     </t>
  </si>
  <si>
    <t xml:space="preserve">                Redes Investigación 2022                                            300.000</t>
  </si>
  <si>
    <t xml:space="preserve">                Jóvenes Investigadores 2022                                      100.000</t>
  </si>
  <si>
    <t xml:space="preserve">         Transferencia del Conocimiento 2022</t>
  </si>
  <si>
    <t>* Plan Estatal - Redes y Gestores (FONDOS PRTR)</t>
  </si>
  <si>
    <t>- UCCI…………………………………………12.150</t>
  </si>
  <si>
    <t>- Otros…………………………....…...…..…6.030</t>
  </si>
  <si>
    <t>(3) Financiación afectada. Aplicación de ingresos 796.60</t>
  </si>
  <si>
    <t>(4) Financiación afectada. Aplicación de ingresos 796.50</t>
  </si>
  <si>
    <t>Programa investigo regional (NA22) (4)</t>
  </si>
  <si>
    <t>(2) Financiación afectada. Aplicación de ingresos 452.16</t>
  </si>
  <si>
    <t xml:space="preserve">   - Proyecto SIGMA (SIGM) (2)</t>
  </si>
  <si>
    <t xml:space="preserve">   - Equipamiento (2)</t>
  </si>
  <si>
    <t>(1) Financiación afectada Contrato-Programa. Aplicación de ingresos 750.06</t>
  </si>
  <si>
    <t>Mobiliario y enseres (1)</t>
  </si>
  <si>
    <t>Material informático inventariable (1)</t>
  </si>
  <si>
    <t>Fondos bibliográficos(2) (3)</t>
  </si>
  <si>
    <t xml:space="preserve">   - Programa PIRED (PIRE) (3)</t>
  </si>
  <si>
    <t>(1) Pago a GIEDUCAN Convenio 26-01-2010. Anualidad 2023. Actuaciones en el Campus de Torrelavega (QTOR)</t>
  </si>
  <si>
    <t xml:space="preserve">(3) Financiación afectada. Aplicación de ingresos 796.89   </t>
  </si>
  <si>
    <t xml:space="preserve">   - Otras acciones (QFCO) (3)</t>
  </si>
  <si>
    <t xml:space="preserve">(3) Financiación afectada. Contrato Programa. Aplicación de ingresos 750.06  </t>
  </si>
  <si>
    <t xml:space="preserve">    Aplicación presupuestaria de gastos 62.0000.783. Aportación Contrato Programa (750.05)</t>
  </si>
  <si>
    <t>(2) Financiación Consejería de Universidades, Igualdad, Cultura y Deporte. Aplic.ingresos 752.03</t>
  </si>
  <si>
    <t>(3) Financiación Consejería de Universidades, Igualdad, Cultura y Deporte. Aplic.ingresos 452.03</t>
  </si>
  <si>
    <t>Infraestructura  comunicación (Red Unican) (NRCO) (2 )</t>
  </si>
  <si>
    <t>226.72</t>
  </si>
  <si>
    <t xml:space="preserve">   - Programa "Mentoría Social" (NMEN) (3)</t>
  </si>
  <si>
    <t xml:space="preserve">   - Trabajos investigación en La Garma (H092) (1)..45.000</t>
  </si>
  <si>
    <t xml:space="preserve">   - Trabajos investigación en El Mirón (H093) (1).…30.000</t>
  </si>
  <si>
    <t>(*) Subvención al CSIC-IBBTEC.Bioincubadura empresarial……………….95.000</t>
  </si>
  <si>
    <t xml:space="preserve">   - Edición libros, reuniones científicas (ZD01) (1)</t>
  </si>
  <si>
    <t xml:space="preserve">   - Programa Biceps (ZD02)</t>
  </si>
  <si>
    <t>Otros convenios, proyectos y ayudas (ZD05) (1)</t>
  </si>
  <si>
    <t xml:space="preserve">   - Ayudas alumnos con discapacidad" (ZD06) (2)</t>
  </si>
  <si>
    <t>- Universidad por la Igualdad (ZD03) (3)</t>
  </si>
  <si>
    <t>- Aula Isabel Torres (ZD04) (3)</t>
  </si>
  <si>
    <t>(1) Financiación afectada ..….8.081.900</t>
  </si>
  <si>
    <t>al total le faltan las 355000 de los institutos que está en el presupuesto de cada uno</t>
  </si>
  <si>
    <t>(1) Financiación afectada. Aplicación de ingresos 332</t>
  </si>
  <si>
    <t>Servicios de Reprografía  (1)</t>
  </si>
  <si>
    <t>Gastos descentralizados (1)</t>
  </si>
  <si>
    <t>(1) Financiación afectada. Aplicación ingresos 312.01</t>
  </si>
  <si>
    <t>Otras inversiones (3)</t>
  </si>
  <si>
    <t>(3) Financiación afectada. D.G. Ordenación del Territorio. Aplicación ingresos 752.04</t>
  </si>
  <si>
    <t>TOTAL CAP. 2 GASTOS CTES. EN BIENES  Y SERVICIOS (2)</t>
  </si>
  <si>
    <t>Transportes y Tecnología de Proyectos y Procesos</t>
  </si>
  <si>
    <t>Ciencias y Técnicas de la Navegación y Construcción Naval</t>
  </si>
  <si>
    <t>226.91</t>
  </si>
  <si>
    <t>Movilidad PDI Docencia (YD01)</t>
  </si>
  <si>
    <t>226.92</t>
  </si>
  <si>
    <t>Movilidad PDI PAS Formación (YD02)</t>
  </si>
  <si>
    <t>hasta 2022 fue 487 mas el año del presupuesto como subconcepto. En 2023 cambia a 487.01</t>
  </si>
  <si>
    <t>487.01</t>
  </si>
  <si>
    <t>Tecnología Electrónica  e Ingen. de Sistemas y Automática</t>
  </si>
  <si>
    <t xml:space="preserve">    VI.  Actuaciones Parlamento de Cantabria (VPAR) (1)</t>
  </si>
  <si>
    <t>(2) Financiación afectada.  Aplicación ingresos 313.02…114.100</t>
  </si>
  <si>
    <t xml:space="preserve">      Aplicación de ingresos 450.04</t>
  </si>
  <si>
    <t>(1) Financiación afectada Contrato Programa. Consejería de Universidades, Igualdad, Cultura y Deporte.</t>
  </si>
  <si>
    <t xml:space="preserve"> I. Proyectos europeos e internacionales </t>
  </si>
  <si>
    <t xml:space="preserve"> II. Proyectos europeos  (FEDER)</t>
  </si>
  <si>
    <t xml:space="preserve"> III. Proyectos europeos ERASMUS +</t>
  </si>
  <si>
    <t xml:space="preserve">     Aportación UC………...…….. 1.035.965</t>
  </si>
  <si>
    <t>(*)</t>
  </si>
  <si>
    <t>- Oficina de Valorización…….......…16.290</t>
  </si>
  <si>
    <t>Programa 422D Enseñanzas Universitarias</t>
  </si>
  <si>
    <t>04.01.00</t>
  </si>
  <si>
    <t>04.02.00</t>
  </si>
  <si>
    <t>04.03.00</t>
  </si>
  <si>
    <t>04.04.00</t>
  </si>
  <si>
    <t>04.05.00</t>
  </si>
  <si>
    <t>04.06.00</t>
  </si>
  <si>
    <t>04.07.00</t>
  </si>
  <si>
    <t>04.08.00</t>
  </si>
  <si>
    <t>04.09.00</t>
  </si>
  <si>
    <t>04.10.00</t>
  </si>
  <si>
    <t>04.11.00</t>
  </si>
  <si>
    <t>04.12.00</t>
  </si>
  <si>
    <t>04.13.00</t>
  </si>
  <si>
    <t>04.14.00</t>
  </si>
  <si>
    <t>04.15.00</t>
  </si>
  <si>
    <t>04.16.00</t>
  </si>
  <si>
    <t>04.17.00</t>
  </si>
  <si>
    <t>04.18.00</t>
  </si>
  <si>
    <t>04.19.00</t>
  </si>
  <si>
    <t>04.20.00</t>
  </si>
  <si>
    <t>04.21.00</t>
  </si>
  <si>
    <t>04.22.00</t>
  </si>
  <si>
    <t>04.23.00</t>
  </si>
  <si>
    <t>04.24.00</t>
  </si>
  <si>
    <t>04.25.00</t>
  </si>
  <si>
    <t>04.26.00</t>
  </si>
  <si>
    <t>04.27.00</t>
  </si>
  <si>
    <t>04.28.00</t>
  </si>
  <si>
    <t>04.29.00</t>
  </si>
  <si>
    <t>04.30.00</t>
  </si>
  <si>
    <t>04.50.00</t>
  </si>
  <si>
    <t>04.51.00</t>
  </si>
  <si>
    <t>03.31.00</t>
  </si>
  <si>
    <t>03.32.00</t>
  </si>
  <si>
    <t>03.33.00</t>
  </si>
  <si>
    <t>03.34.00</t>
  </si>
  <si>
    <t>03.35.00</t>
  </si>
  <si>
    <t>03.36.00</t>
  </si>
  <si>
    <t>03.41.00</t>
  </si>
  <si>
    <t>03.42.00</t>
  </si>
  <si>
    <t>03.43.00</t>
  </si>
  <si>
    <t>03.44.00</t>
  </si>
  <si>
    <t>03.45.00</t>
  </si>
  <si>
    <t>02.68.00</t>
  </si>
  <si>
    <t>Hospital Virtual Valdecilla (03.33.00.HOVV-422D-229)</t>
  </si>
  <si>
    <t>Master en Acceso a la Profesión de Abogado (03.34.00.MAPA-422D-229)</t>
  </si>
  <si>
    <t>Master en Formación del Prof. de Educación Secundaria (03.41.00.M010-422D-229)</t>
  </si>
  <si>
    <t>Prácticas Grados.ETS Náutica (03.45.00.PNAU-422D-229)</t>
  </si>
  <si>
    <t>Plan de Renovación de Equipamiento Docente (02.68.00.QEDO-422D-623) (1)</t>
  </si>
  <si>
    <t>02.60.00</t>
  </si>
  <si>
    <t>Programa 541A Investigación Científica</t>
  </si>
  <si>
    <t>UFG 02.60.00: Vicerrectorado de Estudiantes y Empleo</t>
  </si>
  <si>
    <t>PROGRAMA 422D</t>
  </si>
  <si>
    <t>PROGRAMA 541A</t>
  </si>
  <si>
    <t>Programa 422D Enseñanzas Universitarias  -  Programa 541A Investigación Científica</t>
  </si>
  <si>
    <t>UFG 02.61.00: Vicerrectorado de Cultura, Proyección Social y Relaciones Institucionales</t>
  </si>
  <si>
    <t>UFG 06.64.00: Servicio de Informática</t>
  </si>
  <si>
    <t>UFG 02.62.00: Vicerrectorado de Investigación y Política Científica</t>
  </si>
  <si>
    <t>UFG 07.77.00: Convenios y Proyectos de Investigación</t>
  </si>
  <si>
    <t>UFG 06.65.00: Servicio de Publicaciones</t>
  </si>
  <si>
    <t>UFG 06.67.00: Biblioteca Universitaria</t>
  </si>
  <si>
    <t>UFG 02.68.00: Vicerrectorado de Ordenación Académica y Profesorado</t>
  </si>
  <si>
    <t>UFG 02.69.00: Vicerrectorado de Títulos Propios y Enseñanza a Distancia</t>
  </si>
  <si>
    <t>UFG 02.70.00: Vicerrectorado de Transferencia del Conocimiento y Emprendimiento</t>
  </si>
  <si>
    <t xml:space="preserve">UFG 06.71.00: Servicio de Actividades Físicas y Deportes </t>
  </si>
  <si>
    <t>UFG 09.72.00: Cursos de Verano y Extensión Universitaria</t>
  </si>
  <si>
    <t>UFG 02.73.00: Vicerrectorado de Internacionalización y Compromiso Global</t>
  </si>
  <si>
    <t xml:space="preserve">UFG 06.74.00: Centro de Idiomas </t>
  </si>
  <si>
    <t>UFG 06.75.00: Centro de Orientación e Información al Empleo (COIE)</t>
  </si>
  <si>
    <t>UFG 02.76.00: Vicerrectorado de Campus, Sostenibilidad y Transformación Digital</t>
  </si>
  <si>
    <t>UFG 06.79.00: Escuela Infantil UC</t>
  </si>
  <si>
    <t>UFG 07.81.00: Servicios Administrativos Centrales: Gerencia</t>
  </si>
  <si>
    <t>UFG 01.82.00: Consejo Social</t>
  </si>
  <si>
    <t>UFG 07.84.00: Servicios Científico-Técnicos de Investigación (SCTI) y Unidades de apoyo al VIPC</t>
  </si>
  <si>
    <t>UFG 01.85RE: Rectorado</t>
  </si>
  <si>
    <t>UFG 07.85CO: Servicio de Comunicación</t>
  </si>
  <si>
    <t>UFG 01.86.00: Defensor Universitario</t>
  </si>
  <si>
    <t>UFG 01.87.00: Secretaría General</t>
  </si>
  <si>
    <t>UFG 07.89GE: Gastos Centralizados. Servicio de Gestión Económica</t>
  </si>
  <si>
    <t>UFG 07.89IN: Gastos Centralizados. Servicio de Infraestructuras</t>
  </si>
  <si>
    <t>UFG 07.89SF: Gastos Centralizados. Servicio Financiero y Presupuestario</t>
  </si>
  <si>
    <t>UFG 03.37.00: Escuela de Doctorado</t>
  </si>
  <si>
    <t>UFG 05.52.00: Instituto de Física de Cantabria (IFCA)</t>
  </si>
  <si>
    <t>UFG 05.54.00: Instituto Internacional de Investigaciones Prehistóricas de Cantabria (IIIPC)</t>
  </si>
  <si>
    <t>UFG 05.55.00: Instituto de Biomedicina y Biotecnología de Cantabria (IBBTEC)</t>
  </si>
  <si>
    <t>UFG 05.56.00: Instituto de Hidráulica Ambiental (IHAC)</t>
  </si>
  <si>
    <t>(*) Ver apartado Distribución Gastos a Facultades y Escuelas. Descentralizado</t>
  </si>
  <si>
    <t>UFG 07.89.00: Gastos de Personal</t>
  </si>
  <si>
    <t>UFG 07.89.00: Gastos Sociales del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</si>
</sst>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P_t_s_-;\-* #,##0\ _P_t_s_-;_-* &quot;-&quot;\ _P_t_s_-;_-@_-"/>
    <numFmt numFmtId="165" formatCode="#,##0\ _€"/>
    <numFmt numFmtId="166" formatCode="#,##0_ ;\-#,##0\ "/>
    <numFmt numFmtId="167" formatCode="_-* #,##0.00\ _€_-;\-* #,##0.00\ _€_-;_-* &quot;-&quot;\ _€_-;_-@_-"/>
    <numFmt numFmtId="168" formatCode="_-* #,##0\ _€_-;\-* #,##0\ _€_-;_-* &quot;-&quot;??\ _€_-;_-@_-"/>
  </numFmts>
  <fonts count="3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rgb="FF1F497D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3"/>
      <color rgb="FF1F497D"/>
      <name val="Calibri"/>
      <family val="2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Arial"/>
      <family val="2"/>
    </font>
    <font>
      <sz val="10"/>
      <name val="Verdana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0"/>
      <name val="Verdana"/>
      <family val="2"/>
    </font>
    <font>
      <sz val="10"/>
      <color theme="0"/>
      <name val="Verdana"/>
      <family val="2"/>
    </font>
    <font>
      <sz val="10"/>
      <color rgb="FFFF0000"/>
      <name val="Verdana"/>
      <family val="2"/>
    </font>
    <font>
      <sz val="10"/>
      <color rgb="FF000000"/>
      <name val="Times New Roman"/>
      <family val="1"/>
    </font>
    <font>
      <sz val="8"/>
      <name val="Verdana"/>
      <family val="2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6"/>
      <name val="Verdana"/>
      <family val="2"/>
    </font>
    <font>
      <b/>
      <sz val="12"/>
      <color rgb="FF1F497D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EEF3F8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4"/>
      </left>
      <right/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3"/>
      </top>
      <bottom style="thin">
        <color theme="3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theme="4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3"/>
      </top>
      <bottom style="thin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3"/>
      </bottom>
      <diagonal/>
    </border>
    <border>
      <left/>
      <right style="thin">
        <color theme="4"/>
      </right>
      <top style="medium">
        <color theme="3"/>
      </top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3"/>
      </top>
      <bottom style="thin">
        <color theme="0"/>
      </bottom>
      <diagonal/>
    </border>
    <border>
      <left/>
      <right style="thin">
        <color theme="4"/>
      </right>
      <top style="thin">
        <color theme="3"/>
      </top>
      <bottom style="thin">
        <color theme="0"/>
      </bottom>
      <diagonal/>
    </border>
    <border>
      <left style="thin">
        <color theme="4"/>
      </left>
      <right/>
      <top style="thin">
        <color theme="3"/>
      </top>
      <bottom style="thin">
        <color theme="0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 style="thin">
        <color theme="4"/>
      </right>
      <top style="thin">
        <color theme="3"/>
      </top>
      <bottom style="medium">
        <color theme="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3"/>
      </bottom>
      <diagonal/>
    </border>
    <border>
      <left/>
      <right/>
      <top style="thin">
        <color theme="4"/>
      </top>
      <bottom style="thin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/>
      <right/>
      <top style="medium">
        <color theme="3"/>
      </top>
      <bottom style="thin">
        <color theme="4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indexed="2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4"/>
      </left>
      <right/>
      <top/>
      <bottom style="thin">
        <color theme="3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3"/>
      </top>
      <bottom style="thin">
        <color theme="4"/>
      </bottom>
      <diagonal/>
    </border>
    <border>
      <left/>
      <right/>
      <top style="thin">
        <color theme="3"/>
      </top>
      <bottom style="thin">
        <color theme="4"/>
      </bottom>
      <diagonal/>
    </border>
    <border>
      <left/>
      <right style="thin">
        <color theme="4"/>
      </right>
      <top style="thin">
        <color theme="3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3"/>
      </top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</borders>
  <cellStyleXfs count="17">
    <xf numFmtId="0" fontId="0" fillId="0" borderId="0"/>
    <xf numFmtId="0" fontId="1" fillId="2" borderId="1" applyProtection="0">
      <alignment horizontal="center"/>
    </xf>
    <xf numFmtId="0" fontId="2" fillId="3" borderId="4" applyNumberFormat="0" applyBorder="0" applyAlignment="0" applyProtection="0">
      <alignment horizontal="center"/>
    </xf>
    <xf numFmtId="0" fontId="1" fillId="4" borderId="8" applyNumberFormat="0" applyProtection="0">
      <alignment horizontal="center"/>
    </xf>
    <xf numFmtId="0" fontId="6" fillId="0" borderId="0"/>
    <xf numFmtId="164" fontId="4" fillId="0" borderId="0" applyFont="0" applyFill="0" applyBorder="0" applyAlignment="0" applyProtection="0"/>
    <xf numFmtId="0" fontId="4" fillId="0" borderId="0"/>
    <xf numFmtId="0" fontId="2" fillId="5" borderId="12" applyNumberFormat="0" applyProtection="0">
      <alignment horizontal="center"/>
    </xf>
    <xf numFmtId="0" fontId="4" fillId="0" borderId="0" applyNumberFormat="0" applyFont="0" applyBorder="0" applyAlignment="0"/>
    <xf numFmtId="0" fontId="4" fillId="0" borderId="0"/>
    <xf numFmtId="9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3" borderId="19" applyNumberFormat="0" applyBorder="0" applyAlignment="0" applyProtection="0">
      <alignment horizontal="center"/>
    </xf>
    <xf numFmtId="0" fontId="2" fillId="3" borderId="19" applyNumberFormat="0" applyBorder="0" applyAlignment="0" applyProtection="0">
      <alignment horizontal="center"/>
    </xf>
    <xf numFmtId="0" fontId="28" fillId="0" borderId="0"/>
    <xf numFmtId="9" fontId="8" fillId="0" borderId="0" applyFont="0" applyFill="0" applyBorder="0" applyAlignment="0" applyProtection="0"/>
  </cellStyleXfs>
  <cellXfs count="285">
    <xf numFmtId="0" fontId="0" fillId="0" borderId="0" xfId="0"/>
    <xf numFmtId="0" fontId="1" fillId="2" borderId="2" xfId="1" applyFont="1" applyFill="1" applyBorder="1" applyAlignment="1">
      <alignment horizontal="center"/>
    </xf>
    <xf numFmtId="0" fontId="1" fillId="2" borderId="1" xfId="1" applyFont="1">
      <alignment horizontal="center"/>
    </xf>
    <xf numFmtId="49" fontId="2" fillId="3" borderId="5" xfId="2" applyNumberFormat="1" applyFont="1" applyFill="1" applyBorder="1" applyAlignment="1">
      <alignment horizontal="center"/>
    </xf>
    <xf numFmtId="0" fontId="1" fillId="4" borderId="8" xfId="3" applyFont="1">
      <alignment horizontal="center"/>
    </xf>
    <xf numFmtId="41" fontId="1" fillId="4" borderId="10" xfId="3" applyNumberFormat="1" applyFont="1" applyFill="1" applyBorder="1" applyAlignment="1">
      <alignment horizontal="center"/>
    </xf>
    <xf numFmtId="0" fontId="3" fillId="0" borderId="0" xfId="4" applyFont="1"/>
    <xf numFmtId="41" fontId="2" fillId="3" borderId="7" xfId="5" applyNumberFormat="1" applyFont="1" applyFill="1" applyBorder="1" applyAlignment="1"/>
    <xf numFmtId="0" fontId="5" fillId="0" borderId="0" xfId="4" applyFont="1"/>
    <xf numFmtId="49" fontId="3" fillId="0" borderId="0" xfId="4" applyNumberFormat="1" applyFont="1"/>
    <xf numFmtId="0" fontId="7" fillId="0" borderId="0" xfId="0" applyFont="1" applyAlignment="1">
      <alignment vertical="center"/>
    </xf>
    <xf numFmtId="0" fontId="3" fillId="0" borderId="0" xfId="6" applyFont="1"/>
    <xf numFmtId="3" fontId="3" fillId="0" borderId="6" xfId="6" applyNumberFormat="1" applyFont="1" applyBorder="1" applyAlignment="1">
      <alignment horizontal="center"/>
    </xf>
    <xf numFmtId="0" fontId="3" fillId="0" borderId="6" xfId="6" applyFont="1" applyBorder="1"/>
    <xf numFmtId="3" fontId="3" fillId="0" borderId="0" xfId="6" applyNumberFormat="1" applyFont="1" applyFill="1" applyBorder="1" applyAlignment="1">
      <alignment horizontal="center"/>
    </xf>
    <xf numFmtId="0" fontId="3" fillId="0" borderId="0" xfId="6" applyFont="1" applyFill="1" applyBorder="1"/>
    <xf numFmtId="3" fontId="3" fillId="0" borderId="0" xfId="6" applyNumberFormat="1" applyFont="1" applyBorder="1" applyAlignment="1">
      <alignment horizontal="center"/>
    </xf>
    <xf numFmtId="0" fontId="3" fillId="0" borderId="0" xfId="6" applyFont="1" applyBorder="1"/>
    <xf numFmtId="3" fontId="3" fillId="0" borderId="11" xfId="6" applyNumberFormat="1" applyFont="1" applyFill="1" applyBorder="1" applyAlignment="1">
      <alignment horizontal="center"/>
    </xf>
    <xf numFmtId="0" fontId="3" fillId="0" borderId="11" xfId="6" applyFont="1" applyFill="1" applyBorder="1"/>
    <xf numFmtId="0" fontId="5" fillId="0" borderId="0" xfId="6" applyFont="1"/>
    <xf numFmtId="0" fontId="3" fillId="0" borderId="0" xfId="6" applyFont="1" applyAlignment="1">
      <alignment horizontal="left"/>
    </xf>
    <xf numFmtId="0" fontId="3" fillId="0" borderId="0" xfId="6" applyFont="1" applyAlignment="1">
      <alignment vertical="center"/>
    </xf>
    <xf numFmtId="41" fontId="2" fillId="5" borderId="12" xfId="7" applyNumberFormat="1" applyFont="1" applyFill="1" applyBorder="1" applyAlignment="1">
      <alignment horizontal="center"/>
    </xf>
    <xf numFmtId="0" fontId="2" fillId="5" borderId="14" xfId="7" applyFont="1" applyFill="1" applyBorder="1" applyAlignment="1">
      <alignment horizontal="center"/>
    </xf>
    <xf numFmtId="0" fontId="3" fillId="0" borderId="15" xfId="6" applyFont="1" applyBorder="1"/>
    <xf numFmtId="41" fontId="2" fillId="5" borderId="13" xfId="7" applyNumberFormat="1" applyFont="1" applyFill="1" applyBorder="1" applyAlignment="1">
      <alignment horizontal="center"/>
    </xf>
    <xf numFmtId="3" fontId="2" fillId="5" borderId="12" xfId="7" applyNumberFormat="1" applyBorder="1">
      <alignment horizontal="center"/>
    </xf>
    <xf numFmtId="3" fontId="3" fillId="0" borderId="0" xfId="6" applyNumberFormat="1" applyFont="1"/>
    <xf numFmtId="0" fontId="7" fillId="0" borderId="0" xfId="6" applyFont="1" applyAlignment="1">
      <alignment vertical="center"/>
    </xf>
    <xf numFmtId="0" fontId="3" fillId="0" borderId="0" xfId="6" applyFont="1" applyBorder="1" applyAlignment="1">
      <alignment wrapText="1"/>
    </xf>
    <xf numFmtId="0" fontId="9" fillId="0" borderId="0" xfId="6" applyFont="1"/>
    <xf numFmtId="0" fontId="10" fillId="0" borderId="0" xfId="6" applyFont="1"/>
    <xf numFmtId="0" fontId="3" fillId="0" borderId="15" xfId="6" applyFont="1" applyBorder="1" applyAlignment="1">
      <alignment wrapText="1"/>
    </xf>
    <xf numFmtId="0" fontId="3" fillId="0" borderId="0" xfId="8" applyFont="1"/>
    <xf numFmtId="3" fontId="3" fillId="0" borderId="6" xfId="6" applyNumberFormat="1" applyFont="1" applyBorder="1"/>
    <xf numFmtId="3" fontId="3" fillId="0" borderId="0" xfId="6" applyNumberFormat="1" applyFont="1" applyBorder="1"/>
    <xf numFmtId="0" fontId="3" fillId="0" borderId="0" xfId="8" applyFont="1" applyBorder="1"/>
    <xf numFmtId="3" fontId="3" fillId="0" borderId="0" xfId="8" applyNumberFormat="1" applyFont="1" applyBorder="1"/>
    <xf numFmtId="49" fontId="3" fillId="0" borderId="0" xfId="8" applyNumberFormat="1" applyFont="1" applyBorder="1"/>
    <xf numFmtId="3" fontId="2" fillId="5" borderId="16" xfId="7" applyNumberFormat="1" applyBorder="1">
      <alignment horizontal="center"/>
    </xf>
    <xf numFmtId="41" fontId="2" fillId="5" borderId="16" xfId="7" applyNumberFormat="1" applyFont="1" applyFill="1" applyBorder="1" applyAlignment="1">
      <alignment horizontal="center"/>
    </xf>
    <xf numFmtId="0" fontId="3" fillId="0" borderId="0" xfId="6" applyFont="1" applyBorder="1" applyAlignment="1">
      <alignment horizontal="left"/>
    </xf>
    <xf numFmtId="3" fontId="3" fillId="0" borderId="0" xfId="6" applyNumberFormat="1" applyFont="1" applyBorder="1" applyAlignment="1">
      <alignment horizontal="right"/>
    </xf>
    <xf numFmtId="41" fontId="8" fillId="3" borderId="7" xfId="5" applyNumberFormat="1" applyFont="1" applyFill="1" applyBorder="1" applyAlignment="1"/>
    <xf numFmtId="0" fontId="5" fillId="0" borderId="0" xfId="6" applyFont="1" applyBorder="1"/>
    <xf numFmtId="0" fontId="5" fillId="0" borderId="0" xfId="6" applyFont="1" applyFill="1" applyBorder="1"/>
    <xf numFmtId="3" fontId="3" fillId="0" borderId="0" xfId="6" applyNumberFormat="1" applyFont="1" applyFill="1" applyBorder="1" applyAlignment="1">
      <alignment horizontal="left" wrapText="1"/>
    </xf>
    <xf numFmtId="0" fontId="11" fillId="0" borderId="0" xfId="6" applyFont="1"/>
    <xf numFmtId="0" fontId="9" fillId="0" borderId="0" xfId="6" applyFont="1" applyFill="1" applyBorder="1" applyAlignment="1"/>
    <xf numFmtId="3" fontId="3" fillId="0" borderId="0" xfId="9" applyNumberFormat="1" applyFont="1"/>
    <xf numFmtId="0" fontId="3" fillId="0" borderId="0" xfId="9" applyFont="1"/>
    <xf numFmtId="0" fontId="7" fillId="0" borderId="0" xfId="9" applyFont="1" applyAlignment="1">
      <alignment vertical="center"/>
    </xf>
    <xf numFmtId="0" fontId="12" fillId="0" borderId="0" xfId="9" applyFont="1" applyAlignment="1">
      <alignment horizontal="center" vertical="center"/>
    </xf>
    <xf numFmtId="0" fontId="3" fillId="0" borderId="0" xfId="9" applyFont="1" applyFill="1" applyBorder="1"/>
    <xf numFmtId="41" fontId="2" fillId="3" borderId="7" xfId="5" applyNumberFormat="1" applyFont="1" applyFill="1" applyBorder="1" applyAlignment="1">
      <alignment horizontal="right"/>
    </xf>
    <xf numFmtId="0" fontId="3" fillId="0" borderId="0" xfId="9" applyFont="1" applyBorder="1"/>
    <xf numFmtId="3" fontId="3" fillId="0" borderId="0" xfId="9" applyNumberFormat="1" applyFont="1" applyBorder="1"/>
    <xf numFmtId="0" fontId="3" fillId="0" borderId="0" xfId="9" applyFont="1" applyAlignment="1"/>
    <xf numFmtId="49" fontId="3" fillId="0" borderId="0" xfId="9" applyNumberFormat="1" applyFont="1"/>
    <xf numFmtId="0" fontId="3" fillId="0" borderId="0" xfId="9" applyFont="1" applyAlignment="1">
      <alignment horizontal="left"/>
    </xf>
    <xf numFmtId="0" fontId="11" fillId="0" borderId="0" xfId="9" applyFont="1"/>
    <xf numFmtId="0" fontId="3" fillId="0" borderId="6" xfId="9" applyFont="1" applyBorder="1"/>
    <xf numFmtId="41" fontId="2" fillId="5" borderId="17" xfId="5" applyNumberFormat="1" applyFont="1" applyFill="1" applyBorder="1" applyAlignment="1">
      <alignment horizontal="right"/>
    </xf>
    <xf numFmtId="0" fontId="3" fillId="0" borderId="0" xfId="9" applyFont="1" applyBorder="1" applyAlignment="1">
      <alignment wrapText="1"/>
    </xf>
    <xf numFmtId="3" fontId="3" fillId="0" borderId="0" xfId="9" applyNumberFormat="1" applyFont="1" applyBorder="1" applyAlignment="1">
      <alignment wrapText="1"/>
    </xf>
    <xf numFmtId="49" fontId="3" fillId="0" borderId="0" xfId="9" applyNumberFormat="1" applyFont="1" applyBorder="1" applyAlignment="1">
      <alignment horizontal="left" vertical="center"/>
    </xf>
    <xf numFmtId="49" fontId="3" fillId="0" borderId="0" xfId="9" applyNumberFormat="1" applyFont="1" applyBorder="1"/>
    <xf numFmtId="0" fontId="3" fillId="0" borderId="15" xfId="9" applyFont="1" applyBorder="1"/>
    <xf numFmtId="3" fontId="3" fillId="0" borderId="0" xfId="9" applyNumberFormat="1" applyFont="1" applyBorder="1" applyAlignment="1">
      <alignment horizontal="left"/>
    </xf>
    <xf numFmtId="0" fontId="3" fillId="6" borderId="0" xfId="9" applyFont="1" applyFill="1" applyBorder="1"/>
    <xf numFmtId="0" fontId="3" fillId="0" borderId="0" xfId="9" applyFont="1" applyAlignment="1">
      <alignment vertical="center"/>
    </xf>
    <xf numFmtId="0" fontId="13" fillId="0" borderId="0" xfId="9" applyFont="1"/>
    <xf numFmtId="3" fontId="3" fillId="0" borderId="6" xfId="9" applyNumberFormat="1" applyFont="1" applyBorder="1" applyAlignment="1">
      <alignment horizontal="right"/>
    </xf>
    <xf numFmtId="3" fontId="3" fillId="0" borderId="0" xfId="9" applyNumberFormat="1" applyFont="1" applyBorder="1" applyAlignment="1">
      <alignment horizontal="right"/>
    </xf>
    <xf numFmtId="3" fontId="3" fillId="0" borderId="0" xfId="8" applyNumberFormat="1" applyFont="1" applyBorder="1" applyAlignment="1">
      <alignment horizontal="right"/>
    </xf>
    <xf numFmtId="0" fontId="2" fillId="5" borderId="12" xfId="7" applyFont="1" applyFill="1" applyBorder="1" applyAlignment="1">
      <alignment horizontal="center"/>
    </xf>
    <xf numFmtId="0" fontId="3" fillId="0" borderId="0" xfId="9" applyFont="1" applyBorder="1" applyAlignment="1"/>
    <xf numFmtId="0" fontId="3" fillId="0" borderId="0" xfId="9" applyFont="1" applyBorder="1" applyAlignment="1">
      <alignment horizontal="left"/>
    </xf>
    <xf numFmtId="0" fontId="5" fillId="0" borderId="0" xfId="9" applyFont="1"/>
    <xf numFmtId="3" fontId="3" fillId="0" borderId="0" xfId="9" applyNumberFormat="1" applyFont="1" applyBorder="1" applyAlignment="1"/>
    <xf numFmtId="0" fontId="9" fillId="0" borderId="0" xfId="9" applyFont="1"/>
    <xf numFmtId="0" fontId="3" fillId="0" borderId="0" xfId="9" applyFont="1" applyAlignment="1">
      <alignment vertical="center" wrapText="1"/>
    </xf>
    <xf numFmtId="0" fontId="2" fillId="5" borderId="16" xfId="7" applyFont="1" applyFill="1" applyBorder="1" applyAlignment="1">
      <alignment horizontal="center"/>
    </xf>
    <xf numFmtId="0" fontId="3" fillId="0" borderId="0" xfId="9" applyFont="1" applyFill="1"/>
    <xf numFmtId="0" fontId="3" fillId="0" borderId="0" xfId="9" applyFont="1" applyBorder="1" applyAlignment="1">
      <alignment horizontal="left" wrapText="1"/>
    </xf>
    <xf numFmtId="49" fontId="3" fillId="0" borderId="0" xfId="9" applyNumberFormat="1" applyFont="1" applyBorder="1" applyAlignment="1">
      <alignment horizontal="left" wrapText="1"/>
    </xf>
    <xf numFmtId="0" fontId="3" fillId="0" borderId="15" xfId="9" applyFont="1" applyBorder="1" applyAlignment="1">
      <alignment horizontal="left"/>
    </xf>
    <xf numFmtId="3" fontId="2" fillId="5" borderId="12" xfId="7" applyNumberFormat="1" applyBorder="1" applyAlignment="1">
      <alignment horizontal="center"/>
    </xf>
    <xf numFmtId="0" fontId="3" fillId="0" borderId="15" xfId="9" applyFont="1" applyBorder="1" applyAlignment="1">
      <alignment wrapText="1"/>
    </xf>
    <xf numFmtId="49" fontId="3" fillId="0" borderId="0" xfId="9" applyNumberFormat="1" applyFont="1" applyBorder="1" applyAlignment="1">
      <alignment wrapText="1"/>
    </xf>
    <xf numFmtId="0" fontId="14" fillId="0" borderId="0" xfId="9" applyFont="1" applyAlignment="1">
      <alignment vertical="center"/>
    </xf>
    <xf numFmtId="49" fontId="3" fillId="0" borderId="0" xfId="8" applyNumberFormat="1" applyFont="1" applyBorder="1" applyAlignment="1"/>
    <xf numFmtId="0" fontId="3" fillId="7" borderId="0" xfId="9" applyFont="1" applyFill="1" applyBorder="1" applyAlignment="1"/>
    <xf numFmtId="0" fontId="1" fillId="2" borderId="3" xfId="1" applyFont="1" applyFill="1" applyBorder="1" applyAlignment="1">
      <alignment horizontal="center"/>
    </xf>
    <xf numFmtId="0" fontId="3" fillId="0" borderId="11" xfId="9" applyFont="1" applyBorder="1"/>
    <xf numFmtId="49" fontId="5" fillId="0" borderId="0" xfId="9" applyNumberFormat="1" applyFont="1"/>
    <xf numFmtId="0" fontId="3" fillId="7" borderId="0" xfId="9" applyFont="1" applyFill="1"/>
    <xf numFmtId="41" fontId="8" fillId="3" borderId="7" xfId="5" applyNumberFormat="1" applyFont="1" applyFill="1" applyBorder="1" applyAlignment="1">
      <alignment horizontal="right"/>
    </xf>
    <xf numFmtId="0" fontId="5" fillId="0" borderId="0" xfId="9" applyFont="1" applyBorder="1"/>
    <xf numFmtId="0" fontId="10" fillId="0" borderId="0" xfId="9" applyFont="1"/>
    <xf numFmtId="3" fontId="2" fillId="5" borderId="6" xfId="7" applyNumberFormat="1" applyBorder="1" applyAlignment="1">
      <alignment horizontal="center"/>
    </xf>
    <xf numFmtId="49" fontId="1" fillId="8" borderId="9" xfId="3" applyNumberFormat="1" applyFont="1" applyFill="1" applyBorder="1" applyAlignment="1">
      <alignment horizontal="center"/>
    </xf>
    <xf numFmtId="3" fontId="17" fillId="0" borderId="0" xfId="8" applyNumberFormat="1" applyFont="1" applyBorder="1"/>
    <xf numFmtId="3" fontId="2" fillId="5" borderId="6" xfId="7" applyNumberFormat="1" applyBorder="1">
      <alignment horizontal="center"/>
    </xf>
    <xf numFmtId="41" fontId="2" fillId="5" borderId="6" xfId="7" applyNumberFormat="1" applyFont="1" applyFill="1" applyBorder="1" applyAlignment="1">
      <alignment horizontal="center"/>
    </xf>
    <xf numFmtId="3" fontId="17" fillId="0" borderId="0" xfId="9" applyNumberFormat="1" applyFont="1" applyBorder="1"/>
    <xf numFmtId="0" fontId="17" fillId="0" borderId="0" xfId="9" applyFont="1"/>
    <xf numFmtId="41" fontId="3" fillId="0" borderId="0" xfId="6" applyNumberFormat="1" applyFont="1"/>
    <xf numFmtId="0" fontId="3" fillId="0" borderId="0" xfId="0" applyFont="1" applyBorder="1"/>
    <xf numFmtId="0" fontId="0" fillId="0" borderId="0" xfId="0" applyFill="1" applyBorder="1"/>
    <xf numFmtId="0" fontId="16" fillId="0" borderId="0" xfId="0" applyFont="1" applyBorder="1"/>
    <xf numFmtId="0" fontId="23" fillId="0" borderId="18" xfId="0" applyFont="1" applyBorder="1"/>
    <xf numFmtId="0" fontId="0" fillId="0" borderId="18" xfId="0" applyBorder="1"/>
    <xf numFmtId="0" fontId="4" fillId="0" borderId="18" xfId="0" applyFont="1" applyBorder="1"/>
    <xf numFmtId="0" fontId="4" fillId="0" borderId="18" xfId="0" applyFont="1" applyBorder="1" applyAlignment="1">
      <alignment horizontal="left"/>
    </xf>
    <xf numFmtId="0" fontId="15" fillId="0" borderId="18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41" fontId="3" fillId="0" borderId="0" xfId="9" applyNumberFormat="1" applyFont="1"/>
    <xf numFmtId="0" fontId="25" fillId="7" borderId="0" xfId="0" applyFont="1" applyFill="1"/>
    <xf numFmtId="3" fontId="26" fillId="7" borderId="0" xfId="0" applyNumberFormat="1" applyFont="1" applyFill="1"/>
    <xf numFmtId="0" fontId="21" fillId="7" borderId="0" xfId="0" applyFont="1" applyFill="1"/>
    <xf numFmtId="3" fontId="27" fillId="7" borderId="0" xfId="0" applyNumberFormat="1" applyFont="1" applyFill="1"/>
    <xf numFmtId="0" fontId="3" fillId="7" borderId="0" xfId="0" applyFont="1" applyFill="1"/>
    <xf numFmtId="0" fontId="17" fillId="7" borderId="0" xfId="0" applyFont="1" applyFill="1"/>
    <xf numFmtId="0" fontId="3" fillId="0" borderId="0" xfId="0" applyFont="1"/>
    <xf numFmtId="0" fontId="3" fillId="7" borderId="0" xfId="0" applyFont="1" applyFill="1" applyAlignment="1">
      <alignment horizontal="left"/>
    </xf>
    <xf numFmtId="6" fontId="3" fillId="7" borderId="0" xfId="0" applyNumberFormat="1" applyFont="1" applyFill="1" applyAlignment="1">
      <alignment horizontal="left"/>
    </xf>
    <xf numFmtId="0" fontId="1" fillId="2" borderId="20" xfId="1" applyFont="1" applyFill="1" applyBorder="1" applyAlignment="1">
      <alignment horizontal="center"/>
    </xf>
    <xf numFmtId="0" fontId="1" fillId="2" borderId="21" xfId="1" applyFont="1" applyBorder="1">
      <alignment horizontal="center"/>
    </xf>
    <xf numFmtId="49" fontId="1" fillId="4" borderId="22" xfId="3" applyNumberFormat="1" applyFont="1" applyFill="1" applyBorder="1" applyAlignment="1">
      <alignment horizontal="center"/>
    </xf>
    <xf numFmtId="0" fontId="5" fillId="4" borderId="23" xfId="3" applyFont="1" applyBorder="1">
      <alignment horizontal="center"/>
    </xf>
    <xf numFmtId="41" fontId="5" fillId="4" borderId="24" xfId="3" applyNumberFormat="1" applyFont="1" applyFill="1" applyBorder="1" applyAlignment="1">
      <alignment horizontal="center"/>
    </xf>
    <xf numFmtId="0" fontId="3" fillId="0" borderId="6" xfId="9" applyFont="1" applyBorder="1" applyAlignment="1"/>
    <xf numFmtId="0" fontId="3" fillId="0" borderId="0" xfId="9" applyFont="1" applyFill="1" applyBorder="1" applyAlignment="1">
      <alignment horizontal="left"/>
    </xf>
    <xf numFmtId="0" fontId="1" fillId="2" borderId="25" xfId="1" applyFont="1" applyFill="1" applyBorder="1" applyAlignment="1">
      <alignment horizontal="center"/>
    </xf>
    <xf numFmtId="0" fontId="1" fillId="4" borderId="22" xfId="3" applyFont="1" applyBorder="1">
      <alignment horizontal="center"/>
    </xf>
    <xf numFmtId="0" fontId="1" fillId="4" borderId="23" xfId="3" applyFont="1" applyBorder="1">
      <alignment horizontal="center"/>
    </xf>
    <xf numFmtId="41" fontId="5" fillId="4" borderId="10" xfId="3" applyNumberFormat="1" applyFont="1" applyFill="1" applyBorder="1" applyAlignment="1">
      <alignment horizontal="center"/>
    </xf>
    <xf numFmtId="0" fontId="5" fillId="4" borderId="8" xfId="3" applyFont="1">
      <alignment horizontal="center"/>
    </xf>
    <xf numFmtId="3" fontId="2" fillId="5" borderId="14" xfId="7" applyNumberFormat="1" applyBorder="1">
      <alignment horizontal="center"/>
    </xf>
    <xf numFmtId="41" fontId="1" fillId="0" borderId="0" xfId="3" applyNumberFormat="1" applyFont="1" applyFill="1" applyBorder="1" applyAlignment="1">
      <alignment horizontal="center"/>
    </xf>
    <xf numFmtId="0" fontId="1" fillId="2" borderId="26" xfId="1" applyFont="1" applyFill="1" applyBorder="1" applyAlignment="1">
      <alignment horizontal="center"/>
    </xf>
    <xf numFmtId="0" fontId="3" fillId="0" borderId="27" xfId="9" applyFont="1" applyFill="1" applyBorder="1"/>
    <xf numFmtId="0" fontId="3" fillId="0" borderId="27" xfId="9" applyFont="1" applyBorder="1" applyAlignment="1">
      <alignment wrapText="1"/>
    </xf>
    <xf numFmtId="41" fontId="2" fillId="0" borderId="0" xfId="7" applyNumberFormat="1" applyFont="1" applyFill="1" applyBorder="1" applyAlignment="1">
      <alignment horizontal="center"/>
    </xf>
    <xf numFmtId="0" fontId="3" fillId="0" borderId="27" xfId="9" applyFont="1" applyBorder="1" applyAlignment="1">
      <alignment vertical="center"/>
    </xf>
    <xf numFmtId="0" fontId="5" fillId="4" borderId="22" xfId="3" applyFont="1" applyBorder="1">
      <alignment horizontal="center"/>
    </xf>
    <xf numFmtId="3" fontId="3" fillId="0" borderId="27" xfId="9" applyNumberFormat="1" applyFont="1" applyBorder="1" applyAlignment="1">
      <alignment wrapText="1"/>
    </xf>
    <xf numFmtId="0" fontId="3" fillId="0" borderId="27" xfId="9" applyFont="1" applyBorder="1"/>
    <xf numFmtId="0" fontId="5" fillId="0" borderId="27" xfId="9" applyFont="1" applyBorder="1"/>
    <xf numFmtId="0" fontId="3" fillId="0" borderId="28" xfId="9" applyFont="1" applyBorder="1"/>
    <xf numFmtId="0" fontId="17" fillId="0" borderId="0" xfId="6" applyFont="1" applyBorder="1" applyAlignment="1"/>
    <xf numFmtId="3" fontId="17" fillId="0" borderId="27" xfId="9" applyNumberFormat="1" applyFont="1" applyBorder="1" applyAlignment="1">
      <alignment wrapText="1"/>
    </xf>
    <xf numFmtId="3" fontId="17" fillId="0" borderId="0" xfId="9" applyNumberFormat="1" applyFont="1" applyBorder="1" applyAlignment="1"/>
    <xf numFmtId="3" fontId="17" fillId="0" borderId="0" xfId="9" applyNumberFormat="1" applyFont="1" applyBorder="1" applyAlignment="1">
      <alignment wrapText="1"/>
    </xf>
    <xf numFmtId="3" fontId="17" fillId="0" borderId="0" xfId="8" applyNumberFormat="1" applyFont="1" applyBorder="1" applyAlignment="1"/>
    <xf numFmtId="3" fontId="17" fillId="7" borderId="0" xfId="9" applyNumberFormat="1" applyFont="1" applyFill="1" applyBorder="1" applyAlignment="1"/>
    <xf numFmtId="0" fontId="20" fillId="5" borderId="16" xfId="7" applyFont="1" applyFill="1" applyBorder="1" applyAlignment="1">
      <alignment horizontal="center"/>
    </xf>
    <xf numFmtId="0" fontId="20" fillId="4" borderId="23" xfId="3" applyFont="1" applyBorder="1">
      <alignment horizontal="center"/>
    </xf>
    <xf numFmtId="41" fontId="3" fillId="0" borderId="0" xfId="9" applyNumberFormat="1" applyFont="1" applyAlignment="1">
      <alignment vertical="center"/>
    </xf>
    <xf numFmtId="0" fontId="20" fillId="0" borderId="0" xfId="9" applyFont="1"/>
    <xf numFmtId="0" fontId="24" fillId="0" borderId="18" xfId="0" applyFont="1" applyBorder="1"/>
    <xf numFmtId="3" fontId="2" fillId="7" borderId="0" xfId="7" applyNumberFormat="1" applyFill="1" applyBorder="1">
      <alignment horizontal="center"/>
    </xf>
    <xf numFmtId="41" fontId="5" fillId="3" borderId="7" xfId="5" applyNumberFormat="1" applyFont="1" applyFill="1" applyBorder="1" applyAlignment="1">
      <alignment horizontal="right"/>
    </xf>
    <xf numFmtId="41" fontId="5" fillId="5" borderId="13" xfId="7" applyNumberFormat="1" applyFont="1" applyFill="1" applyBorder="1" applyAlignment="1">
      <alignment horizontal="center"/>
    </xf>
    <xf numFmtId="0" fontId="3" fillId="7" borderId="0" xfId="9" applyFont="1" applyFill="1" applyBorder="1"/>
    <xf numFmtId="3" fontId="3" fillId="7" borderId="0" xfId="9" applyNumberFormat="1" applyFont="1" applyFill="1" applyBorder="1"/>
    <xf numFmtId="0" fontId="20" fillId="7" borderId="0" xfId="9" applyFont="1" applyFill="1"/>
    <xf numFmtId="0" fontId="3" fillId="7" borderId="0" xfId="6" applyFont="1" applyFill="1" applyBorder="1"/>
    <xf numFmtId="0" fontId="3" fillId="0" borderId="0" xfId="9" applyFont="1" applyAlignment="1"/>
    <xf numFmtId="41" fontId="2" fillId="3" borderId="7" xfId="5" applyNumberFormat="1" applyFont="1" applyFill="1" applyBorder="1" applyAlignment="1">
      <alignment horizontal="center"/>
    </xf>
    <xf numFmtId="41" fontId="3" fillId="0" borderId="0" xfId="9" applyNumberFormat="1" applyFont="1" applyAlignment="1"/>
    <xf numFmtId="3" fontId="16" fillId="7" borderId="0" xfId="0" applyNumberFormat="1" applyFont="1" applyFill="1" applyBorder="1"/>
    <xf numFmtId="0" fontId="1" fillId="2" borderId="29" xfId="1" applyFont="1" applyFill="1" applyBorder="1" applyAlignment="1">
      <alignment horizontal="center"/>
    </xf>
    <xf numFmtId="0" fontId="3" fillId="0" borderId="0" xfId="9" applyFont="1" applyAlignment="1"/>
    <xf numFmtId="0" fontId="27" fillId="7" borderId="0" xfId="0" applyFont="1" applyFill="1"/>
    <xf numFmtId="3" fontId="29" fillId="0" borderId="0" xfId="0" applyNumberFormat="1" applyFont="1" applyBorder="1"/>
    <xf numFmtId="3" fontId="16" fillId="0" borderId="0" xfId="0" applyNumberFormat="1" applyFont="1" applyBorder="1"/>
    <xf numFmtId="3" fontId="3" fillId="0" borderId="0" xfId="9" applyNumberFormat="1" applyFont="1" applyFill="1"/>
    <xf numFmtId="3" fontId="15" fillId="0" borderId="18" xfId="0" applyNumberFormat="1" applyFont="1" applyBorder="1"/>
    <xf numFmtId="3" fontId="24" fillId="0" borderId="18" xfId="0" applyNumberFormat="1" applyFont="1" applyBorder="1"/>
    <xf numFmtId="0" fontId="5" fillId="0" borderId="0" xfId="3" applyFont="1" applyFill="1" applyBorder="1">
      <alignment horizontal="center"/>
    </xf>
    <xf numFmtId="41" fontId="5" fillId="0" borderId="0" xfId="3" applyNumberFormat="1" applyFont="1" applyFill="1" applyBorder="1" applyAlignment="1">
      <alignment horizontal="center"/>
    </xf>
    <xf numFmtId="2" fontId="3" fillId="0" borderId="0" xfId="9" applyNumberFormat="1" applyFont="1"/>
    <xf numFmtId="49" fontId="2" fillId="3" borderId="30" xfId="2" applyNumberFormat="1" applyFont="1" applyFill="1" applyBorder="1" applyAlignment="1">
      <alignment horizontal="center"/>
    </xf>
    <xf numFmtId="0" fontId="3" fillId="0" borderId="31" xfId="9" applyFont="1" applyBorder="1"/>
    <xf numFmtId="49" fontId="5" fillId="3" borderId="5" xfId="2" applyNumberFormat="1" applyFont="1" applyFill="1" applyBorder="1" applyAlignment="1">
      <alignment horizontal="center"/>
    </xf>
    <xf numFmtId="0" fontId="2" fillId="5" borderId="33" xfId="7" applyFont="1" applyFill="1" applyBorder="1" applyAlignment="1">
      <alignment horizontal="center"/>
    </xf>
    <xf numFmtId="3" fontId="2" fillId="5" borderId="34" xfId="7" applyNumberFormat="1" applyBorder="1">
      <alignment horizontal="center"/>
    </xf>
    <xf numFmtId="41" fontId="2" fillId="5" borderId="35" xfId="7" applyNumberFormat="1" applyFont="1" applyFill="1" applyBorder="1" applyAlignment="1">
      <alignment horizontal="center"/>
    </xf>
    <xf numFmtId="3" fontId="4" fillId="0" borderId="0" xfId="0" applyNumberFormat="1" applyFont="1" applyBorder="1"/>
    <xf numFmtId="41" fontId="9" fillId="0" borderId="0" xfId="9" applyNumberFormat="1" applyFont="1"/>
    <xf numFmtId="49" fontId="3" fillId="7" borderId="0" xfId="8" applyNumberFormat="1" applyFont="1" applyFill="1" applyBorder="1"/>
    <xf numFmtId="49" fontId="3" fillId="7" borderId="0" xfId="9" applyNumberFormat="1" applyFont="1" applyFill="1" applyBorder="1"/>
    <xf numFmtId="3" fontId="3" fillId="7" borderId="0" xfId="9" applyNumberFormat="1" applyFont="1" applyFill="1"/>
    <xf numFmtId="0" fontId="17" fillId="0" borderId="0" xfId="9" applyFont="1" applyBorder="1"/>
    <xf numFmtId="0" fontId="17" fillId="0" borderId="0" xfId="6" applyFont="1" applyBorder="1"/>
    <xf numFmtId="0" fontId="20" fillId="0" borderId="0" xfId="6" applyFont="1" applyFill="1" applyBorder="1"/>
    <xf numFmtId="0" fontId="17" fillId="0" borderId="0" xfId="6" applyFont="1" applyFill="1" applyBorder="1"/>
    <xf numFmtId="49" fontId="2" fillId="9" borderId="5" xfId="2" applyNumberFormat="1" applyFont="1" applyFill="1" applyBorder="1" applyAlignment="1">
      <alignment horizontal="center"/>
    </xf>
    <xf numFmtId="49" fontId="3" fillId="9" borderId="0" xfId="9" applyNumberFormat="1" applyFont="1" applyFill="1" applyBorder="1"/>
    <xf numFmtId="0" fontId="3" fillId="9" borderId="0" xfId="9" applyFont="1" applyFill="1" applyBorder="1"/>
    <xf numFmtId="49" fontId="3" fillId="7" borderId="0" xfId="9" applyNumberFormat="1" applyFont="1" applyFill="1" applyBorder="1" applyAlignment="1"/>
    <xf numFmtId="41" fontId="5" fillId="3" borderId="7" xfId="5" applyNumberFormat="1" applyFont="1" applyFill="1" applyBorder="1" applyAlignment="1"/>
    <xf numFmtId="0" fontId="17" fillId="9" borderId="0" xfId="9" applyFont="1" applyFill="1"/>
    <xf numFmtId="0" fontId="3" fillId="0" borderId="0" xfId="9" applyFont="1" applyAlignment="1">
      <alignment horizontal="left" vertical="center"/>
    </xf>
    <xf numFmtId="0" fontId="17" fillId="7" borderId="0" xfId="6" applyFont="1" applyFill="1" applyBorder="1" applyAlignment="1"/>
    <xf numFmtId="0" fontId="9" fillId="7" borderId="0" xfId="6" applyFont="1" applyFill="1" applyBorder="1" applyAlignment="1"/>
    <xf numFmtId="41" fontId="5" fillId="3" borderId="32" xfId="5" applyNumberFormat="1" applyFont="1" applyFill="1" applyBorder="1" applyAlignment="1"/>
    <xf numFmtId="0" fontId="20" fillId="7" borderId="0" xfId="6" applyFont="1" applyFill="1"/>
    <xf numFmtId="3" fontId="17" fillId="7" borderId="0" xfId="9" applyNumberFormat="1" applyFont="1" applyFill="1"/>
    <xf numFmtId="3" fontId="17" fillId="0" borderId="0" xfId="6" applyNumberFormat="1" applyFont="1" applyFill="1" applyBorder="1"/>
    <xf numFmtId="3" fontId="17" fillId="7" borderId="0" xfId="9" applyNumberFormat="1" applyFont="1" applyFill="1" applyBorder="1"/>
    <xf numFmtId="41" fontId="2" fillId="5" borderId="17" xfId="7" applyNumberFormat="1" applyFont="1" applyFill="1" applyBorder="1" applyAlignment="1">
      <alignment horizontal="center"/>
    </xf>
    <xf numFmtId="3" fontId="16" fillId="9" borderId="0" xfId="0" applyNumberFormat="1" applyFont="1" applyFill="1"/>
    <xf numFmtId="3" fontId="27" fillId="9" borderId="0" xfId="0" applyNumberFormat="1" applyFont="1" applyFill="1"/>
    <xf numFmtId="3" fontId="16" fillId="9" borderId="0" xfId="0" applyNumberFormat="1" applyFont="1" applyFill="1" applyBorder="1"/>
    <xf numFmtId="0" fontId="31" fillId="0" borderId="0" xfId="0" applyFont="1" applyFill="1" applyBorder="1" applyAlignment="1">
      <alignment wrapText="1"/>
    </xf>
    <xf numFmtId="44" fontId="31" fillId="0" borderId="0" xfId="11" applyFont="1"/>
    <xf numFmtId="0" fontId="31" fillId="0" borderId="0" xfId="0" applyFont="1" applyBorder="1"/>
    <xf numFmtId="3" fontId="31" fillId="0" borderId="0" xfId="0" applyNumberFormat="1" applyFont="1" applyBorder="1"/>
    <xf numFmtId="3" fontId="30" fillId="0" borderId="0" xfId="0" applyNumberFormat="1" applyFont="1" applyBorder="1"/>
    <xf numFmtId="44" fontId="31" fillId="0" borderId="0" xfId="0" applyNumberFormat="1" applyFont="1" applyBorder="1"/>
    <xf numFmtId="4" fontId="22" fillId="0" borderId="0" xfId="11" applyNumberFormat="1" applyFont="1" applyBorder="1" applyAlignment="1">
      <alignment horizontal="right"/>
    </xf>
    <xf numFmtId="43" fontId="3" fillId="0" borderId="0" xfId="12" applyFont="1"/>
    <xf numFmtId="41" fontId="3" fillId="0" borderId="0" xfId="9" applyNumberFormat="1" applyFont="1" applyFill="1"/>
    <xf numFmtId="49" fontId="3" fillId="7" borderId="0" xfId="9" applyNumberFormat="1" applyFont="1" applyFill="1" applyBorder="1" applyAlignment="1">
      <alignment horizontal="left" wrapText="1"/>
    </xf>
    <xf numFmtId="41" fontId="3" fillId="0" borderId="0" xfId="4" applyNumberFormat="1" applyFont="1"/>
    <xf numFmtId="3" fontId="3" fillId="0" borderId="0" xfId="4" applyNumberFormat="1" applyFont="1"/>
    <xf numFmtId="49" fontId="16" fillId="7" borderId="0" xfId="0" applyNumberFormat="1" applyFont="1" applyFill="1"/>
    <xf numFmtId="0" fontId="16" fillId="7" borderId="0" xfId="0" applyFont="1" applyFill="1"/>
    <xf numFmtId="3" fontId="17" fillId="0" borderId="0" xfId="6" applyNumberFormat="1" applyFont="1" applyBorder="1"/>
    <xf numFmtId="0" fontId="1" fillId="7" borderId="0" xfId="1" applyFont="1" applyFill="1" applyBorder="1" applyAlignment="1">
      <alignment horizontal="center" wrapText="1"/>
    </xf>
    <xf numFmtId="49" fontId="2" fillId="7" borderId="0" xfId="2" applyNumberFormat="1" applyFont="1" applyFill="1" applyBorder="1" applyAlignment="1">
      <alignment horizontal="center"/>
    </xf>
    <xf numFmtId="41" fontId="8" fillId="7" borderId="0" xfId="5" applyNumberFormat="1" applyFont="1" applyFill="1" applyBorder="1" applyAlignment="1"/>
    <xf numFmtId="41" fontId="2" fillId="7" borderId="0" xfId="7" applyNumberFormat="1" applyFont="1" applyFill="1" applyBorder="1" applyAlignment="1">
      <alignment horizontal="center"/>
    </xf>
    <xf numFmtId="167" fontId="2" fillId="7" borderId="0" xfId="7" applyNumberFormat="1" applyFont="1" applyFill="1" applyBorder="1" applyAlignment="1">
      <alignment horizontal="center"/>
    </xf>
    <xf numFmtId="0" fontId="5" fillId="7" borderId="0" xfId="1" applyFont="1" applyFill="1" applyBorder="1" applyAlignment="1">
      <alignment horizontal="center"/>
    </xf>
    <xf numFmtId="0" fontId="17" fillId="0" borderId="0" xfId="9" applyFont="1" applyFill="1" applyBorder="1"/>
    <xf numFmtId="3" fontId="17" fillId="0" borderId="0" xfId="6" applyNumberFormat="1" applyFont="1" applyBorder="1" applyAlignment="1">
      <alignment horizontal="right"/>
    </xf>
    <xf numFmtId="44" fontId="3" fillId="0" borderId="0" xfId="9" applyNumberFormat="1" applyFont="1"/>
    <xf numFmtId="168" fontId="3" fillId="0" borderId="0" xfId="12" applyNumberFormat="1" applyFont="1"/>
    <xf numFmtId="0" fontId="3" fillId="0" borderId="0" xfId="9" applyFont="1" applyAlignment="1"/>
    <xf numFmtId="41" fontId="5" fillId="4" borderId="37" xfId="3" applyNumberFormat="1" applyFont="1" applyFill="1" applyBorder="1" applyAlignment="1">
      <alignment horizontal="center"/>
    </xf>
    <xf numFmtId="49" fontId="2" fillId="3" borderId="5" xfId="2" applyNumberFormat="1" applyFont="1" applyFill="1" applyBorder="1" applyAlignment="1">
      <alignment horizontal="center" vertical="center"/>
    </xf>
    <xf numFmtId="3" fontId="20" fillId="5" borderId="34" xfId="7" applyNumberFormat="1" applyFont="1" applyBorder="1">
      <alignment horizontal="center"/>
    </xf>
    <xf numFmtId="3" fontId="20" fillId="5" borderId="12" xfId="7" applyNumberFormat="1" applyFont="1" applyBorder="1">
      <alignment horizontal="center"/>
    </xf>
    <xf numFmtId="3" fontId="17" fillId="0" borderId="0" xfId="6" applyNumberFormat="1" applyFont="1" applyFill="1" applyBorder="1" applyAlignment="1">
      <alignment horizontal="left" wrapText="1"/>
    </xf>
    <xf numFmtId="0" fontId="17" fillId="0" borderId="0" xfId="9" applyFont="1" applyAlignment="1"/>
    <xf numFmtId="165" fontId="3" fillId="0" borderId="0" xfId="9" applyNumberFormat="1" applyFont="1"/>
    <xf numFmtId="3" fontId="3" fillId="0" borderId="0" xfId="6" applyNumberFormat="1" applyFont="1" applyFill="1" applyBorder="1"/>
    <xf numFmtId="3" fontId="3" fillId="0" borderId="0" xfId="8" applyNumberFormat="1" applyFont="1" applyBorder="1" applyAlignment="1"/>
    <xf numFmtId="3" fontId="3" fillId="0" borderId="6" xfId="9" applyNumberFormat="1" applyFont="1" applyBorder="1" applyAlignment="1">
      <alignment horizontal="left"/>
    </xf>
    <xf numFmtId="0" fontId="3" fillId="7" borderId="0" xfId="6" applyFont="1" applyFill="1"/>
    <xf numFmtId="3" fontId="32" fillId="0" borderId="0" xfId="0" applyNumberFormat="1" applyFont="1" applyBorder="1"/>
    <xf numFmtId="166" fontId="2" fillId="3" borderId="7" xfId="5" applyNumberFormat="1" applyFont="1" applyFill="1" applyBorder="1" applyAlignment="1">
      <alignment horizontal="left"/>
    </xf>
    <xf numFmtId="166" fontId="3" fillId="0" borderId="0" xfId="9" applyNumberFormat="1" applyFont="1"/>
    <xf numFmtId="41" fontId="3" fillId="9" borderId="0" xfId="6" applyNumberFormat="1" applyFont="1" applyFill="1"/>
    <xf numFmtId="41" fontId="3" fillId="0" borderId="0" xfId="6" applyNumberFormat="1" applyFont="1" applyAlignment="1">
      <alignment vertical="center"/>
    </xf>
    <xf numFmtId="41" fontId="17" fillId="0" borderId="0" xfId="9" applyNumberFormat="1" applyFont="1"/>
    <xf numFmtId="0" fontId="3" fillId="0" borderId="0" xfId="6" applyFont="1" applyBorder="1" applyAlignment="1">
      <alignment vertical="center" wrapText="1"/>
    </xf>
    <xf numFmtId="0" fontId="20" fillId="5" borderId="12" xfId="7" applyFont="1" applyFill="1" applyBorder="1" applyAlignment="1">
      <alignment horizontal="center"/>
    </xf>
    <xf numFmtId="165" fontId="3" fillId="7" borderId="0" xfId="9" applyNumberFormat="1" applyFont="1" applyFill="1" applyBorder="1"/>
    <xf numFmtId="3" fontId="16" fillId="7" borderId="0" xfId="0" applyNumberFormat="1" applyFont="1" applyFill="1"/>
    <xf numFmtId="10" fontId="3" fillId="0" borderId="0" xfId="16" applyNumberFormat="1" applyFont="1" applyFill="1"/>
    <xf numFmtId="0" fontId="31" fillId="0" borderId="0" xfId="9" applyFont="1"/>
    <xf numFmtId="0" fontId="3" fillId="7" borderId="0" xfId="0" applyFont="1" applyFill="1" applyAlignment="1">
      <alignment vertical="center"/>
    </xf>
    <xf numFmtId="0" fontId="3" fillId="0" borderId="31" xfId="6" applyFont="1" applyFill="1" applyBorder="1"/>
    <xf numFmtId="3" fontId="3" fillId="0" borderId="31" xfId="6" applyNumberFormat="1" applyFont="1" applyBorder="1"/>
    <xf numFmtId="41" fontId="8" fillId="3" borderId="32" xfId="5" applyNumberFormat="1" applyFont="1" applyFill="1" applyBorder="1" applyAlignment="1"/>
    <xf numFmtId="0" fontId="1" fillId="2" borderId="38" xfId="1" applyFont="1" applyFill="1" applyBorder="1" applyAlignment="1">
      <alignment horizontal="center"/>
    </xf>
    <xf numFmtId="0" fontId="1" fillId="2" borderId="38" xfId="1" applyFont="1" applyFill="1" applyBorder="1" applyAlignment="1">
      <alignment horizontal="center" wrapText="1"/>
    </xf>
    <xf numFmtId="49" fontId="1" fillId="2" borderId="20" xfId="1" applyNumberFormat="1" applyFont="1" applyFill="1" applyBorder="1" applyAlignment="1">
      <alignment horizontal="center"/>
    </xf>
    <xf numFmtId="0" fontId="11" fillId="7" borderId="0" xfId="6" applyFont="1" applyFill="1" applyAlignment="1"/>
    <xf numFmtId="0" fontId="11" fillId="7" borderId="0" xfId="6" applyFont="1" applyFill="1"/>
    <xf numFmtId="0" fontId="1" fillId="2" borderId="36" xfId="1" applyFont="1" applyFill="1" applyBorder="1" applyAlignment="1">
      <alignment horizontal="center"/>
    </xf>
    <xf numFmtId="41" fontId="2" fillId="5" borderId="39" xfId="7" applyNumberFormat="1" applyFont="1" applyFill="1" applyBorder="1" applyAlignment="1">
      <alignment horizontal="center"/>
    </xf>
    <xf numFmtId="49" fontId="1" fillId="2" borderId="36" xfId="1" applyNumberFormat="1" applyFont="1" applyFill="1" applyBorder="1" applyAlignment="1">
      <alignment horizontal="center"/>
    </xf>
    <xf numFmtId="0" fontId="33" fillId="0" borderId="0" xfId="0" applyFont="1" applyAlignment="1">
      <alignment vertical="center"/>
    </xf>
    <xf numFmtId="0" fontId="1" fillId="2" borderId="20" xfId="1" applyFont="1" applyFill="1" applyBorder="1" applyAlignment="1">
      <alignment horizontal="center" wrapText="1"/>
    </xf>
    <xf numFmtId="0" fontId="1" fillId="2" borderId="20" xfId="1" applyFont="1" applyFill="1" applyBorder="1" applyAlignment="1">
      <alignment horizontal="center" vertical="top" wrapText="1"/>
    </xf>
    <xf numFmtId="49" fontId="3" fillId="0" borderId="0" xfId="8" applyNumberFormat="1" applyFont="1" applyBorder="1" applyAlignment="1">
      <alignment vertical="top"/>
    </xf>
    <xf numFmtId="0" fontId="3" fillId="0" borderId="0" xfId="9" applyFont="1" applyAlignment="1">
      <alignment horizontal="left"/>
    </xf>
    <xf numFmtId="0" fontId="3" fillId="0" borderId="0" xfId="9" applyFont="1" applyAlignment="1"/>
  </cellXfs>
  <cellStyles count="17">
    <cellStyle name="Millares" xfId="12" builtinId="3"/>
    <cellStyle name="Millares [0] 2" xfId="5" xr:uid="{00000000-0005-0000-0000-000002000000}"/>
    <cellStyle name="Moneda" xfId="11" builtinId="4"/>
    <cellStyle name="Normal" xfId="0" builtinId="0"/>
    <cellStyle name="Normal 2" xfId="4" xr:uid="{00000000-0005-0000-0000-000005000000}"/>
    <cellStyle name="Normal 2 2" xfId="9" xr:uid="{00000000-0005-0000-0000-000006000000}"/>
    <cellStyle name="Normal 3" xfId="6" xr:uid="{00000000-0005-0000-0000-000007000000}"/>
    <cellStyle name="Normal 4" xfId="15" xr:uid="{00000000-0005-0000-0000-000008000000}"/>
    <cellStyle name="P2010-Encabezado" xfId="1" xr:uid="{00000000-0005-0000-0000-000009000000}"/>
    <cellStyle name="P2010-Primera Columna" xfId="2" xr:uid="{00000000-0005-0000-0000-00000A000000}"/>
    <cellStyle name="P2010-Primera Columna 2" xfId="13" xr:uid="{00000000-0005-0000-0000-00000B000000}"/>
    <cellStyle name="P2010-SubTotales" xfId="7" xr:uid="{00000000-0005-0000-0000-00000C000000}"/>
    <cellStyle name="P2010-Totales" xfId="3" xr:uid="{00000000-0005-0000-0000-00000D000000}"/>
    <cellStyle name="P2010-Ultima Columna" xfId="14" xr:uid="{00000000-0005-0000-0000-00000E000000}"/>
    <cellStyle name="Porcentaje" xfId="16" builtinId="5"/>
    <cellStyle name="Porcentaje 2" xfId="10" xr:uid="{00000000-0005-0000-0000-00000F000000}"/>
    <cellStyle name="ufg60" xfId="8" xr:uid="{00000000-0005-0000-0000-000010000000}"/>
  </cellStyles>
  <dxfs count="0"/>
  <tableStyles count="0" defaultTableStyle="TableStyleMedium2" defaultPivotStyle="PivotStyleLight16"/>
  <colors>
    <mruColors>
      <color rgb="FFEEF3F8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2" name="Texto 2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SpPr txBox="1">
          <a:spLocks noChangeArrowheads="1"/>
        </xdr:cNvSpPr>
      </xdr:nvSpPr>
      <xdr:spPr bwMode="auto">
        <a:xfrm>
          <a:off x="5286375" y="0"/>
          <a:ext cx="0" cy="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endParaRPr lang="es-ES" sz="1100" b="1" i="0" strike="noStrike">
            <a:solidFill>
              <a:srgbClr val="000000"/>
            </a:solidFill>
            <a:latin typeface="Arial Rounded MT Bold"/>
          </a:endParaRPr>
        </a:p>
        <a:p>
          <a:pPr algn="ctr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Arial Rounded MT Bold"/>
            </a:rPr>
            <a:t>APLICACION </a:t>
          </a:r>
        </a:p>
        <a:p>
          <a:pPr algn="ctr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Arial Rounded MT Bold"/>
            </a:rPr>
            <a:t> 217</a:t>
          </a:r>
        </a:p>
        <a:p>
          <a:pPr algn="ctr" rtl="0">
            <a:defRPr sz="1000"/>
          </a:pPr>
          <a:endParaRPr lang="es-ES" sz="1100" b="1" i="0" strike="noStrike">
            <a:solidFill>
              <a:srgbClr val="000000"/>
            </a:solidFill>
            <a:latin typeface="Arial Rounded MT Bold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cion%20presupuestos/PRESUPUESTOS/Presupuesto%202023/62%20%20Copia%20de%20BORRADOR%20INGRESOS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ccion%20presupuestos/PRESUPUESTOS/Presupuesto%202022/Copia%20de%20BORRADOR%20INGRESOS%2062%20p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62"/>
    </sheetNames>
    <sheetDataSet>
      <sheetData sheetId="0">
        <row r="6">
          <cell r="I6">
            <v>2700</v>
          </cell>
        </row>
        <row r="7">
          <cell r="I7">
            <v>765</v>
          </cell>
        </row>
        <row r="8">
          <cell r="I8">
            <v>700</v>
          </cell>
        </row>
        <row r="9">
          <cell r="I9">
            <v>800</v>
          </cell>
        </row>
        <row r="10">
          <cell r="I10">
            <v>4500</v>
          </cell>
        </row>
        <row r="11">
          <cell r="I11">
            <v>2520</v>
          </cell>
        </row>
        <row r="12">
          <cell r="I12">
            <v>15000</v>
          </cell>
        </row>
        <row r="13">
          <cell r="I13">
            <v>5400</v>
          </cell>
        </row>
        <row r="14">
          <cell r="I14">
            <v>4500</v>
          </cell>
        </row>
        <row r="15">
          <cell r="I15">
            <v>2700</v>
          </cell>
        </row>
        <row r="17">
          <cell r="I17">
            <v>6807</v>
          </cell>
        </row>
        <row r="18">
          <cell r="I18">
            <v>10188</v>
          </cell>
        </row>
        <row r="21">
          <cell r="I21">
            <v>133147</v>
          </cell>
        </row>
        <row r="23">
          <cell r="I23">
            <v>16000</v>
          </cell>
        </row>
        <row r="24">
          <cell r="I24">
            <v>30000</v>
          </cell>
        </row>
        <row r="25">
          <cell r="I25">
            <v>75000</v>
          </cell>
        </row>
        <row r="26">
          <cell r="I26">
            <v>16000</v>
          </cell>
        </row>
        <row r="27">
          <cell r="I27">
            <v>45000</v>
          </cell>
        </row>
        <row r="28">
          <cell r="I28">
            <v>45000</v>
          </cell>
        </row>
        <row r="29">
          <cell r="I29">
            <v>45000</v>
          </cell>
        </row>
        <row r="31">
          <cell r="I31">
            <v>1592000</v>
          </cell>
        </row>
        <row r="32">
          <cell r="I32">
            <v>260000</v>
          </cell>
        </row>
        <row r="33">
          <cell r="I33">
            <v>238000</v>
          </cell>
        </row>
        <row r="34">
          <cell r="I34">
            <v>180600</v>
          </cell>
        </row>
        <row r="35">
          <cell r="I35">
            <v>251700</v>
          </cell>
        </row>
        <row r="36">
          <cell r="I36">
            <v>247400</v>
          </cell>
        </row>
        <row r="37">
          <cell r="I37">
            <v>195720</v>
          </cell>
        </row>
        <row r="38">
          <cell r="I38">
            <v>147650</v>
          </cell>
        </row>
        <row r="39">
          <cell r="I39">
            <v>105310</v>
          </cell>
        </row>
        <row r="40">
          <cell r="I40">
            <v>91252</v>
          </cell>
        </row>
        <row r="41">
          <cell r="I41">
            <v>179912</v>
          </cell>
        </row>
        <row r="42">
          <cell r="I42">
            <v>170928</v>
          </cell>
        </row>
        <row r="43">
          <cell r="I43">
            <v>30034</v>
          </cell>
        </row>
        <row r="44">
          <cell r="I44">
            <v>76830</v>
          </cell>
        </row>
        <row r="45">
          <cell r="I45">
            <v>139200</v>
          </cell>
        </row>
        <row r="46">
          <cell r="I46">
            <v>41902</v>
          </cell>
        </row>
        <row r="47">
          <cell r="I47">
            <v>743092</v>
          </cell>
        </row>
        <row r="48">
          <cell r="I48">
            <v>232350</v>
          </cell>
        </row>
        <row r="49">
          <cell r="I49">
            <v>190000</v>
          </cell>
        </row>
        <row r="50">
          <cell r="I50">
            <v>110056</v>
          </cell>
        </row>
        <row r="51">
          <cell r="I51">
            <v>190000</v>
          </cell>
        </row>
        <row r="52">
          <cell r="I52">
            <v>34817</v>
          </cell>
        </row>
        <row r="53">
          <cell r="I53">
            <v>104622</v>
          </cell>
        </row>
        <row r="54">
          <cell r="I54">
            <v>73553</v>
          </cell>
        </row>
        <row r="55">
          <cell r="I55">
            <v>72438</v>
          </cell>
        </row>
        <row r="56">
          <cell r="I56">
            <v>118193</v>
          </cell>
        </row>
        <row r="57">
          <cell r="I57">
            <v>69000</v>
          </cell>
        </row>
        <row r="58">
          <cell r="I58">
            <v>1299373</v>
          </cell>
        </row>
        <row r="60">
          <cell r="I60">
            <v>170000</v>
          </cell>
        </row>
        <row r="61">
          <cell r="I61">
            <v>185000</v>
          </cell>
        </row>
        <row r="62">
          <cell r="I62">
            <v>20000</v>
          </cell>
        </row>
        <row r="63">
          <cell r="I63">
            <v>225514</v>
          </cell>
        </row>
        <row r="64">
          <cell r="I64">
            <v>170000</v>
          </cell>
        </row>
        <row r="65">
          <cell r="I65">
            <v>60000</v>
          </cell>
        </row>
        <row r="68">
          <cell r="I68">
            <v>80000</v>
          </cell>
        </row>
        <row r="69">
          <cell r="I69">
            <v>86500</v>
          </cell>
        </row>
        <row r="72">
          <cell r="I72">
            <v>95000</v>
          </cell>
        </row>
        <row r="74">
          <cell r="I74">
            <v>91323</v>
          </cell>
        </row>
        <row r="75">
          <cell r="I75">
            <v>286869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62"/>
    </sheetNames>
    <sheetDataSet>
      <sheetData sheetId="0">
        <row r="6">
          <cell r="J6">
            <v>3000</v>
          </cell>
        </row>
        <row r="79">
          <cell r="J79">
            <v>385000</v>
          </cell>
        </row>
        <row r="80">
          <cell r="J80">
            <v>10051450.08</v>
          </cell>
        </row>
        <row r="81">
          <cell r="J81">
            <v>64869</v>
          </cell>
        </row>
        <row r="82">
          <cell r="J82">
            <v>115000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1"/>
  <dimension ref="A1:H42"/>
  <sheetViews>
    <sheetView tabSelected="1" view="pageBreakPreview" zoomScale="80" zoomScaleNormal="85" zoomScaleSheetLayoutView="80" workbookViewId="0">
      <selection activeCell="A2" sqref="A2"/>
    </sheetView>
  </sheetViews>
  <sheetFormatPr baseColWidth="10" defaultColWidth="11.42578125" defaultRowHeight="15" x14ac:dyDescent="0.25"/>
  <cols>
    <col min="1" max="1" width="18.85546875" style="51" customWidth="1"/>
    <col min="2" max="2" width="63" style="51" customWidth="1"/>
    <col min="3" max="3" width="16.28515625" style="51" customWidth="1"/>
    <col min="4" max="16384" width="11.42578125" style="51"/>
  </cols>
  <sheetData>
    <row r="1" spans="1:7" ht="21.95" customHeight="1" x14ac:dyDescent="0.25">
      <c r="A1" s="10" t="s">
        <v>381</v>
      </c>
      <c r="B1" s="56"/>
    </row>
    <row r="2" spans="1:7" ht="21.95" customHeight="1" x14ac:dyDescent="0.25">
      <c r="A2" s="279" t="s">
        <v>661</v>
      </c>
      <c r="B2" s="56"/>
    </row>
    <row r="3" spans="1:7" ht="30" customHeight="1" x14ac:dyDescent="0.25">
      <c r="A3" s="1" t="s">
        <v>245</v>
      </c>
      <c r="B3" s="2" t="s">
        <v>1</v>
      </c>
      <c r="C3" s="94">
        <v>2023</v>
      </c>
    </row>
    <row r="4" spans="1:7" ht="20.100000000000001" customHeight="1" x14ac:dyDescent="0.25">
      <c r="A4" s="3" t="s">
        <v>662</v>
      </c>
      <c r="B4" s="62" t="s">
        <v>246</v>
      </c>
      <c r="C4" s="7">
        <v>13111</v>
      </c>
      <c r="E4" s="51" t="e">
        <f>+#REF!*0.9</f>
        <v>#REF!</v>
      </c>
      <c r="G4" s="7">
        <v>12714</v>
      </c>
    </row>
    <row r="5" spans="1:7" ht="20.100000000000001" customHeight="1" x14ac:dyDescent="0.25">
      <c r="A5" s="3" t="s">
        <v>663</v>
      </c>
      <c r="B5" s="54" t="s">
        <v>247</v>
      </c>
      <c r="C5" s="7">
        <v>11300</v>
      </c>
      <c r="E5" s="51" t="e">
        <f>+#REF!*0.9</f>
        <v>#REF!</v>
      </c>
      <c r="G5" s="7">
        <v>9925</v>
      </c>
    </row>
    <row r="6" spans="1:7" ht="20.100000000000001" customHeight="1" x14ac:dyDescent="0.25">
      <c r="A6" s="3" t="s">
        <v>664</v>
      </c>
      <c r="B6" s="54" t="s">
        <v>271</v>
      </c>
      <c r="C6" s="7">
        <v>7916</v>
      </c>
      <c r="E6" s="51" t="e">
        <f>+#REF!*0.9</f>
        <v>#REF!</v>
      </c>
      <c r="G6" s="7">
        <v>9957</v>
      </c>
    </row>
    <row r="7" spans="1:7" ht="20.100000000000001" customHeight="1" x14ac:dyDescent="0.25">
      <c r="A7" s="3" t="s">
        <v>665</v>
      </c>
      <c r="B7" s="54" t="s">
        <v>248</v>
      </c>
      <c r="C7" s="7">
        <v>8285</v>
      </c>
      <c r="E7" s="51" t="e">
        <f>+#REF!*0.9</f>
        <v>#REF!</v>
      </c>
      <c r="G7" s="7">
        <v>9096</v>
      </c>
    </row>
    <row r="8" spans="1:7" ht="20.100000000000001" customHeight="1" x14ac:dyDescent="0.25">
      <c r="A8" s="3" t="s">
        <v>666</v>
      </c>
      <c r="B8" s="56" t="s">
        <v>249</v>
      </c>
      <c r="C8" s="7">
        <v>8495</v>
      </c>
      <c r="E8" s="51" t="e">
        <f>+#REF!*0.9</f>
        <v>#REF!</v>
      </c>
      <c r="G8" s="7">
        <v>8395</v>
      </c>
    </row>
    <row r="9" spans="1:7" ht="20.100000000000001" customHeight="1" x14ac:dyDescent="0.25">
      <c r="A9" s="3" t="s">
        <v>667</v>
      </c>
      <c r="B9" s="54" t="s">
        <v>250</v>
      </c>
      <c r="C9" s="7">
        <v>22256</v>
      </c>
      <c r="E9" s="51" t="e">
        <f>+#REF!*0.9</f>
        <v>#REF!</v>
      </c>
      <c r="G9" s="7">
        <v>24233</v>
      </c>
    </row>
    <row r="10" spans="1:7" ht="20.100000000000001" customHeight="1" x14ac:dyDescent="0.25">
      <c r="A10" s="3" t="s">
        <v>668</v>
      </c>
      <c r="B10" s="56" t="s">
        <v>251</v>
      </c>
      <c r="C10" s="7">
        <v>13895</v>
      </c>
      <c r="E10" s="51" t="e">
        <f>+#REF!*0.9</f>
        <v>#REF!</v>
      </c>
      <c r="G10" s="7">
        <v>15458</v>
      </c>
    </row>
    <row r="11" spans="1:7" ht="20.100000000000001" customHeight="1" x14ac:dyDescent="0.25">
      <c r="A11" s="3" t="s">
        <v>669</v>
      </c>
      <c r="B11" s="54" t="s">
        <v>252</v>
      </c>
      <c r="C11" s="7">
        <v>9914</v>
      </c>
      <c r="E11" s="51" t="e">
        <f>+#REF!*0.9</f>
        <v>#REF!</v>
      </c>
      <c r="G11" s="7">
        <v>9541</v>
      </c>
    </row>
    <row r="12" spans="1:7" ht="20.100000000000001" customHeight="1" x14ac:dyDescent="0.25">
      <c r="A12" s="3" t="s">
        <v>670</v>
      </c>
      <c r="B12" s="56" t="s">
        <v>642</v>
      </c>
      <c r="C12" s="7">
        <v>10556</v>
      </c>
      <c r="E12" s="51" t="e">
        <f>+#REF!*0.9</f>
        <v>#REF!</v>
      </c>
      <c r="G12" s="7">
        <v>11348</v>
      </c>
    </row>
    <row r="13" spans="1:7" ht="20.100000000000001" customHeight="1" x14ac:dyDescent="0.25">
      <c r="A13" s="3" t="s">
        <v>671</v>
      </c>
      <c r="B13" s="54" t="s">
        <v>253</v>
      </c>
      <c r="C13" s="7">
        <v>31060</v>
      </c>
      <c r="E13" s="51" t="e">
        <f>+#REF!*0.9</f>
        <v>#REF!</v>
      </c>
      <c r="G13" s="7">
        <v>31574</v>
      </c>
    </row>
    <row r="14" spans="1:7" ht="20.100000000000001" customHeight="1" x14ac:dyDescent="0.25">
      <c r="A14" s="3" t="s">
        <v>672</v>
      </c>
      <c r="B14" s="56" t="s">
        <v>272</v>
      </c>
      <c r="C14" s="7">
        <v>26296</v>
      </c>
      <c r="E14" s="51" t="e">
        <f>+#REF!*0.9</f>
        <v>#REF!</v>
      </c>
      <c r="G14" s="7">
        <v>25844</v>
      </c>
    </row>
    <row r="15" spans="1:7" ht="20.100000000000001" customHeight="1" x14ac:dyDescent="0.25">
      <c r="A15" s="3" t="s">
        <v>673</v>
      </c>
      <c r="B15" s="54" t="s">
        <v>254</v>
      </c>
      <c r="C15" s="7">
        <v>14650</v>
      </c>
      <c r="E15" s="51" t="e">
        <f>+#REF!*0.9</f>
        <v>#REF!</v>
      </c>
      <c r="G15" s="7">
        <v>15176</v>
      </c>
    </row>
    <row r="16" spans="1:7" ht="20.100000000000001" customHeight="1" x14ac:dyDescent="0.25">
      <c r="A16" s="3" t="s">
        <v>674</v>
      </c>
      <c r="B16" s="56" t="s">
        <v>255</v>
      </c>
      <c r="C16" s="7">
        <v>17776</v>
      </c>
      <c r="E16" s="51" t="e">
        <f>+#REF!*0.9</f>
        <v>#REF!</v>
      </c>
      <c r="G16" s="7">
        <v>18553</v>
      </c>
    </row>
    <row r="17" spans="1:8" ht="20.100000000000001" customHeight="1" x14ac:dyDescent="0.25">
      <c r="A17" s="3" t="s">
        <v>675</v>
      </c>
      <c r="B17" s="54" t="s">
        <v>256</v>
      </c>
      <c r="C17" s="7">
        <v>11259</v>
      </c>
      <c r="E17" s="51" t="e">
        <f>+#REF!*0.9</f>
        <v>#REF!</v>
      </c>
      <c r="G17" s="7">
        <v>11164</v>
      </c>
    </row>
    <row r="18" spans="1:8" ht="20.100000000000001" customHeight="1" x14ac:dyDescent="0.25">
      <c r="A18" s="3" t="s">
        <v>676</v>
      </c>
      <c r="B18" s="56" t="s">
        <v>257</v>
      </c>
      <c r="C18" s="7">
        <v>7308</v>
      </c>
      <c r="E18" s="51" t="e">
        <f>+#REF!*0.9</f>
        <v>#REF!</v>
      </c>
      <c r="G18" s="7">
        <v>6975</v>
      </c>
    </row>
    <row r="19" spans="1:8" ht="20.100000000000001" customHeight="1" x14ac:dyDescent="0.25">
      <c r="A19" s="3" t="s">
        <v>677</v>
      </c>
      <c r="B19" s="54" t="s">
        <v>258</v>
      </c>
      <c r="C19" s="7">
        <v>13975</v>
      </c>
      <c r="E19" s="51" t="e">
        <f>+#REF!*0.9</f>
        <v>#REF!</v>
      </c>
      <c r="G19" s="7">
        <v>13399</v>
      </c>
    </row>
    <row r="20" spans="1:8" ht="20.100000000000001" customHeight="1" x14ac:dyDescent="0.25">
      <c r="A20" s="3" t="s">
        <v>678</v>
      </c>
      <c r="B20" s="56" t="s">
        <v>259</v>
      </c>
      <c r="C20" s="7">
        <v>11293</v>
      </c>
      <c r="E20" s="51" t="e">
        <f>+#REF!*0.9</f>
        <v>#REF!</v>
      </c>
      <c r="G20" s="7">
        <v>9088</v>
      </c>
    </row>
    <row r="21" spans="1:8" ht="20.100000000000001" customHeight="1" x14ac:dyDescent="0.25">
      <c r="A21" s="3" t="s">
        <v>679</v>
      </c>
      <c r="B21" s="54" t="s">
        <v>260</v>
      </c>
      <c r="C21" s="7">
        <v>7837</v>
      </c>
      <c r="E21" s="51" t="e">
        <f>+#REF!*0.9</f>
        <v>#REF!</v>
      </c>
      <c r="G21" s="7">
        <v>7585</v>
      </c>
    </row>
    <row r="22" spans="1:8" ht="20.100000000000001" customHeight="1" x14ac:dyDescent="0.25">
      <c r="A22" s="3" t="s">
        <v>680</v>
      </c>
      <c r="B22" s="56" t="s">
        <v>261</v>
      </c>
      <c r="C22" s="7">
        <v>16267</v>
      </c>
      <c r="E22" s="51" t="e">
        <f>+#REF!*0.9</f>
        <v>#REF!</v>
      </c>
      <c r="G22" s="7">
        <v>15647</v>
      </c>
    </row>
    <row r="23" spans="1:8" ht="20.100000000000001" customHeight="1" x14ac:dyDescent="0.25">
      <c r="A23" s="3" t="s">
        <v>681</v>
      </c>
      <c r="B23" s="54" t="s">
        <v>262</v>
      </c>
      <c r="C23" s="7">
        <v>29149</v>
      </c>
      <c r="E23" s="51" t="e">
        <f>+#REF!*0.9</f>
        <v>#REF!</v>
      </c>
      <c r="G23" s="7">
        <v>28248</v>
      </c>
    </row>
    <row r="24" spans="1:8" ht="20.100000000000001" customHeight="1" x14ac:dyDescent="0.25">
      <c r="A24" s="3" t="s">
        <v>682</v>
      </c>
      <c r="B24" s="56" t="s">
        <v>263</v>
      </c>
      <c r="C24" s="7">
        <v>23831</v>
      </c>
      <c r="E24" s="51" t="e">
        <f>+#REF!*0.9</f>
        <v>#REF!</v>
      </c>
      <c r="G24" s="7">
        <v>22897</v>
      </c>
    </row>
    <row r="25" spans="1:8" ht="20.100000000000001" customHeight="1" x14ac:dyDescent="0.25">
      <c r="A25" s="3" t="s">
        <v>683</v>
      </c>
      <c r="B25" s="54" t="s">
        <v>264</v>
      </c>
      <c r="C25" s="7">
        <v>16564</v>
      </c>
      <c r="E25" s="51" t="e">
        <f>+#REF!*0.9</f>
        <v>#REF!</v>
      </c>
      <c r="G25" s="7">
        <v>16288</v>
      </c>
    </row>
    <row r="26" spans="1:8" ht="20.100000000000001" customHeight="1" x14ac:dyDescent="0.25">
      <c r="A26" s="3" t="s">
        <v>684</v>
      </c>
      <c r="B26" s="56" t="s">
        <v>265</v>
      </c>
      <c r="C26" s="7">
        <v>19764</v>
      </c>
      <c r="E26" s="51" t="e">
        <f>+#REF!*0.9</f>
        <v>#REF!</v>
      </c>
      <c r="G26" s="7">
        <v>19958</v>
      </c>
    </row>
    <row r="27" spans="1:8" ht="20.100000000000001" customHeight="1" x14ac:dyDescent="0.25">
      <c r="A27" s="3" t="s">
        <v>685</v>
      </c>
      <c r="B27" s="54" t="s">
        <v>266</v>
      </c>
      <c r="C27" s="7">
        <v>15312</v>
      </c>
      <c r="E27" s="51" t="e">
        <f>+#REF!*0.9</f>
        <v>#REF!</v>
      </c>
      <c r="G27" s="7">
        <v>15427</v>
      </c>
    </row>
    <row r="28" spans="1:8" ht="20.100000000000001" customHeight="1" x14ac:dyDescent="0.25">
      <c r="A28" s="3" t="s">
        <v>686</v>
      </c>
      <c r="B28" s="56" t="s">
        <v>267</v>
      </c>
      <c r="C28" s="7">
        <v>34801</v>
      </c>
      <c r="E28" s="51" t="e">
        <f>+#REF!*0.9</f>
        <v>#REF!</v>
      </c>
      <c r="G28" s="7">
        <v>34232</v>
      </c>
    </row>
    <row r="29" spans="1:8" ht="20.100000000000001" customHeight="1" x14ac:dyDescent="0.25">
      <c r="A29" s="3" t="s">
        <v>687</v>
      </c>
      <c r="B29" s="54" t="s">
        <v>643</v>
      </c>
      <c r="C29" s="7">
        <v>15238</v>
      </c>
      <c r="E29" s="51" t="e">
        <f>+#REF!*0.9</f>
        <v>#REF!</v>
      </c>
      <c r="G29" s="7">
        <v>16201</v>
      </c>
    </row>
    <row r="30" spans="1:8" ht="20.100000000000001" customHeight="1" x14ac:dyDescent="0.25">
      <c r="A30" s="3" t="s">
        <v>688</v>
      </c>
      <c r="B30" s="56" t="s">
        <v>268</v>
      </c>
      <c r="C30" s="7">
        <v>15805</v>
      </c>
      <c r="E30" s="51" t="e">
        <f>+#REF!*0.9</f>
        <v>#REF!</v>
      </c>
      <c r="G30" s="7">
        <v>14846</v>
      </c>
    </row>
    <row r="31" spans="1:8" ht="20.100000000000001" customHeight="1" x14ac:dyDescent="0.25">
      <c r="A31" s="3" t="s">
        <v>689</v>
      </c>
      <c r="B31" s="54" t="s">
        <v>273</v>
      </c>
      <c r="C31" s="7">
        <v>18044</v>
      </c>
      <c r="E31" s="51" t="e">
        <f>+#REF!*0.9</f>
        <v>#REF!</v>
      </c>
      <c r="G31" s="7">
        <v>18444</v>
      </c>
      <c r="H31" s="51" t="e">
        <f>+#REF!*2/100</f>
        <v>#REF!</v>
      </c>
    </row>
    <row r="32" spans="1:8" ht="20.100000000000001" customHeight="1" x14ac:dyDescent="0.25">
      <c r="A32" s="3" t="s">
        <v>690</v>
      </c>
      <c r="B32" s="56" t="s">
        <v>269</v>
      </c>
      <c r="C32" s="7">
        <v>14726</v>
      </c>
      <c r="E32" s="51" t="e">
        <f>+#REF!*0.9</f>
        <v>#REF!</v>
      </c>
      <c r="G32" s="7">
        <v>14250</v>
      </c>
    </row>
    <row r="33" spans="1:8" ht="20.100000000000001" customHeight="1" x14ac:dyDescent="0.25">
      <c r="A33" s="3" t="s">
        <v>691</v>
      </c>
      <c r="B33" s="54" t="s">
        <v>293</v>
      </c>
      <c r="C33" s="7">
        <v>28074</v>
      </c>
      <c r="E33" s="51" t="e">
        <f>+#REF!*0.9</f>
        <v>#REF!</v>
      </c>
      <c r="G33" s="7">
        <v>29129</v>
      </c>
      <c r="H33" s="118" t="e">
        <f>+#REF!+11342</f>
        <v>#REF!</v>
      </c>
    </row>
    <row r="34" spans="1:8" ht="20.100000000000001" customHeight="1" x14ac:dyDescent="0.25">
      <c r="A34" s="3" t="s">
        <v>692</v>
      </c>
      <c r="B34" s="56" t="s">
        <v>650</v>
      </c>
      <c r="C34" s="7">
        <v>24574</v>
      </c>
      <c r="E34" s="51" t="e">
        <f>+#REF!*0.9</f>
        <v>#REF!</v>
      </c>
      <c r="G34" s="7">
        <v>23926</v>
      </c>
    </row>
    <row r="35" spans="1:8" ht="20.100000000000001" customHeight="1" thickBot="1" x14ac:dyDescent="0.3">
      <c r="A35" s="3" t="s">
        <v>693</v>
      </c>
      <c r="B35" s="95" t="s">
        <v>270</v>
      </c>
      <c r="C35" s="7">
        <v>11658</v>
      </c>
      <c r="E35" s="51" t="e">
        <f>+#REF!*0.9</f>
        <v>#REF!</v>
      </c>
      <c r="G35" s="7">
        <v>11471</v>
      </c>
    </row>
    <row r="36" spans="1:8" ht="30" customHeight="1" x14ac:dyDescent="0.25">
      <c r="A36" s="102"/>
      <c r="B36" s="139" t="s">
        <v>8</v>
      </c>
      <c r="C36" s="138">
        <f>SUM(C4:C35)</f>
        <v>530989</v>
      </c>
      <c r="E36" s="51" t="e">
        <f>+#REF!*0.9</f>
        <v>#REF!</v>
      </c>
    </row>
    <row r="39" spans="1:8" x14ac:dyDescent="0.25">
      <c r="B39" s="79"/>
    </row>
    <row r="40" spans="1:8" x14ac:dyDescent="0.25">
      <c r="B40" s="59"/>
    </row>
    <row r="41" spans="1:8" x14ac:dyDescent="0.25">
      <c r="B41" s="59"/>
    </row>
    <row r="42" spans="1:8" x14ac:dyDescent="0.25">
      <c r="B42" s="59"/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71" orientation="portrait" r:id="rId1"/>
  <headerFooter alignWithMargins="0"/>
  <ignoredErrors>
    <ignoredError sqref="C3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33"/>
  <dimension ref="A1:L42"/>
  <sheetViews>
    <sheetView view="pageBreakPreview" zoomScale="80" zoomScaleNormal="100" zoomScaleSheetLayoutView="80" workbookViewId="0">
      <selection activeCell="F36" sqref="F36"/>
    </sheetView>
  </sheetViews>
  <sheetFormatPr baseColWidth="10" defaultColWidth="11.42578125" defaultRowHeight="17.25" customHeight="1" x14ac:dyDescent="0.25"/>
  <cols>
    <col min="1" max="1" width="4.28515625" style="11" customWidth="1"/>
    <col min="2" max="2" width="11.42578125" style="11"/>
    <col min="3" max="3" width="46.28515625" style="11" customWidth="1"/>
    <col min="4" max="4" width="10.7109375" style="11" customWidth="1"/>
    <col min="5" max="6" width="12.85546875" style="11" customWidth="1"/>
    <col min="7" max="16384" width="11.42578125" style="11"/>
  </cols>
  <sheetData>
    <row r="1" spans="1:6" ht="17.25" customHeight="1" x14ac:dyDescent="0.25">
      <c r="B1" s="29" t="s">
        <v>713</v>
      </c>
      <c r="C1" s="34"/>
      <c r="D1" s="34"/>
    </row>
    <row r="2" spans="1:6" ht="17.25" customHeight="1" x14ac:dyDescent="0.25">
      <c r="B2" s="279" t="s">
        <v>716</v>
      </c>
      <c r="C2" s="34"/>
      <c r="D2" s="34"/>
    </row>
    <row r="3" spans="1:6" ht="30" customHeight="1" x14ac:dyDescent="0.25">
      <c r="B3" s="128" t="s">
        <v>36</v>
      </c>
      <c r="C3" s="128" t="s">
        <v>1</v>
      </c>
      <c r="D3" s="128"/>
      <c r="E3" s="128">
        <v>2023</v>
      </c>
      <c r="F3" s="280" t="s">
        <v>714</v>
      </c>
    </row>
    <row r="4" spans="1:6" ht="20.100000000000001" customHeight="1" x14ac:dyDescent="0.25">
      <c r="A4" s="34"/>
      <c r="B4" s="3" t="s">
        <v>136</v>
      </c>
      <c r="C4" s="253" t="s">
        <v>318</v>
      </c>
      <c r="D4" s="35"/>
      <c r="E4" s="7">
        <v>900</v>
      </c>
      <c r="F4" s="7"/>
    </row>
    <row r="5" spans="1:6" ht="20.100000000000001" customHeight="1" x14ac:dyDescent="0.25">
      <c r="A5" s="34"/>
      <c r="B5" s="3" t="s">
        <v>34</v>
      </c>
      <c r="C5" s="17" t="s">
        <v>33</v>
      </c>
      <c r="D5" s="36"/>
      <c r="E5" s="204">
        <f>SUM(D6:D7)</f>
        <v>9045</v>
      </c>
      <c r="F5" s="204"/>
    </row>
    <row r="6" spans="1:6" ht="20.100000000000001" customHeight="1" x14ac:dyDescent="0.25">
      <c r="A6" s="34"/>
      <c r="B6" s="3"/>
      <c r="C6" s="17" t="s">
        <v>454</v>
      </c>
      <c r="D6" s="36">
        <v>7560</v>
      </c>
      <c r="E6" s="7"/>
      <c r="F6" s="7"/>
    </row>
    <row r="7" spans="1:6" ht="20.100000000000001" customHeight="1" x14ac:dyDescent="0.25">
      <c r="A7" s="34"/>
      <c r="B7" s="3"/>
      <c r="C7" s="17" t="s">
        <v>54</v>
      </c>
      <c r="D7" s="36">
        <v>1485</v>
      </c>
      <c r="E7" s="7"/>
      <c r="F7" s="7"/>
    </row>
    <row r="8" spans="1:6" ht="20.100000000000001" customHeight="1" x14ac:dyDescent="0.25">
      <c r="A8" s="34"/>
      <c r="B8" s="3" t="s">
        <v>28</v>
      </c>
      <c r="C8" s="17" t="s">
        <v>27</v>
      </c>
      <c r="D8" s="232"/>
      <c r="E8" s="7">
        <v>500</v>
      </c>
      <c r="F8" s="7"/>
    </row>
    <row r="9" spans="1:6" ht="20.100000000000001" customHeight="1" x14ac:dyDescent="0.25">
      <c r="A9" s="34"/>
      <c r="B9" s="3" t="s">
        <v>26</v>
      </c>
      <c r="C9" s="17" t="s">
        <v>53</v>
      </c>
      <c r="D9" s="232"/>
      <c r="E9" s="7">
        <v>2000</v>
      </c>
      <c r="F9" s="7"/>
    </row>
    <row r="10" spans="1:6" ht="20.100000000000001" customHeight="1" x14ac:dyDescent="0.25">
      <c r="A10" s="34"/>
      <c r="B10" s="3" t="s">
        <v>187</v>
      </c>
      <c r="C10" s="56" t="s">
        <v>188</v>
      </c>
      <c r="D10" s="232"/>
      <c r="E10" s="7">
        <v>1200</v>
      </c>
      <c r="F10" s="7"/>
    </row>
    <row r="11" spans="1:6" ht="20.100000000000001" customHeight="1" x14ac:dyDescent="0.25">
      <c r="A11" s="34"/>
      <c r="B11" s="3" t="s">
        <v>191</v>
      </c>
      <c r="C11" s="17" t="s">
        <v>192</v>
      </c>
      <c r="D11" s="232"/>
      <c r="E11" s="7">
        <v>1000</v>
      </c>
      <c r="F11" s="7"/>
    </row>
    <row r="12" spans="1:6" ht="20.100000000000001" customHeight="1" x14ac:dyDescent="0.25">
      <c r="B12" s="3" t="s">
        <v>23</v>
      </c>
      <c r="C12" s="37" t="s">
        <v>42</v>
      </c>
      <c r="D12" s="103"/>
      <c r="E12" s="7">
        <v>300</v>
      </c>
      <c r="F12" s="7"/>
    </row>
    <row r="13" spans="1:6" ht="20.100000000000001" customHeight="1" x14ac:dyDescent="0.25">
      <c r="B13" s="3" t="s">
        <v>19</v>
      </c>
      <c r="C13" s="37" t="s">
        <v>18</v>
      </c>
      <c r="D13" s="103"/>
      <c r="E13" s="7">
        <f>SUM(D14:D16)</f>
        <v>16000</v>
      </c>
      <c r="F13" s="7"/>
    </row>
    <row r="14" spans="1:6" ht="20.100000000000001" customHeight="1" x14ac:dyDescent="0.25">
      <c r="B14" s="3"/>
      <c r="C14" s="37" t="s">
        <v>455</v>
      </c>
      <c r="D14" s="38">
        <v>9500</v>
      </c>
      <c r="E14" s="7"/>
      <c r="F14" s="7"/>
    </row>
    <row r="15" spans="1:6" ht="20.100000000000001" customHeight="1" x14ac:dyDescent="0.25">
      <c r="B15" s="3"/>
      <c r="C15" s="37" t="s">
        <v>456</v>
      </c>
      <c r="D15" s="38">
        <v>4000</v>
      </c>
      <c r="E15" s="7"/>
      <c r="F15" s="7"/>
    </row>
    <row r="16" spans="1:6" ht="20.100000000000001" customHeight="1" x14ac:dyDescent="0.25">
      <c r="B16" s="3"/>
      <c r="C16" s="37" t="s">
        <v>457</v>
      </c>
      <c r="D16" s="38">
        <v>2500</v>
      </c>
      <c r="E16" s="7"/>
      <c r="F16" s="7"/>
    </row>
    <row r="17" spans="1:10" ht="20.100000000000001" customHeight="1" x14ac:dyDescent="0.25">
      <c r="B17" s="3" t="s">
        <v>57</v>
      </c>
      <c r="C17" s="37" t="s">
        <v>58</v>
      </c>
      <c r="D17" s="103"/>
      <c r="E17" s="7">
        <v>11990</v>
      </c>
      <c r="F17" s="7"/>
    </row>
    <row r="18" spans="1:10" ht="20.100000000000001" customHeight="1" x14ac:dyDescent="0.25">
      <c r="B18" s="3"/>
      <c r="C18" s="39" t="s">
        <v>59</v>
      </c>
      <c r="D18" s="103"/>
      <c r="E18" s="7"/>
      <c r="F18" s="7"/>
    </row>
    <row r="19" spans="1:10" ht="20.100000000000001" customHeight="1" x14ac:dyDescent="0.25">
      <c r="B19" s="3" t="s">
        <v>60</v>
      </c>
      <c r="C19" s="39" t="s">
        <v>480</v>
      </c>
      <c r="D19" s="103"/>
      <c r="E19" s="7">
        <v>50000</v>
      </c>
      <c r="F19" s="7"/>
    </row>
    <row r="20" spans="1:10" ht="20.100000000000001" customHeight="1" x14ac:dyDescent="0.25">
      <c r="B20" s="3"/>
      <c r="C20" s="37" t="s">
        <v>61</v>
      </c>
      <c r="D20" s="103"/>
      <c r="E20" s="7"/>
      <c r="F20" s="7"/>
    </row>
    <row r="21" spans="1:10" ht="20.100000000000001" customHeight="1" x14ac:dyDescent="0.25">
      <c r="B21" s="3" t="s">
        <v>335</v>
      </c>
      <c r="C21" s="39" t="s">
        <v>336</v>
      </c>
      <c r="D21" s="103"/>
      <c r="E21" s="204">
        <f>SUM(D22:D23)</f>
        <v>71500</v>
      </c>
      <c r="F21" s="204"/>
    </row>
    <row r="22" spans="1:10" ht="20.100000000000001" customHeight="1" x14ac:dyDescent="0.25">
      <c r="B22" s="3"/>
      <c r="C22" s="56" t="s">
        <v>630</v>
      </c>
      <c r="D22" s="38">
        <v>21500</v>
      </c>
      <c r="E22" s="204"/>
      <c r="F22" s="204"/>
    </row>
    <row r="23" spans="1:10" ht="20.100000000000001" customHeight="1" x14ac:dyDescent="0.25">
      <c r="B23" s="3"/>
      <c r="C23" s="56" t="s">
        <v>623</v>
      </c>
      <c r="D23" s="38">
        <v>50000</v>
      </c>
      <c r="E23" s="7"/>
      <c r="F23" s="7"/>
    </row>
    <row r="24" spans="1:10" ht="20.100000000000001" customHeight="1" x14ac:dyDescent="0.25">
      <c r="B24" s="3" t="s">
        <v>62</v>
      </c>
      <c r="C24" s="39" t="s">
        <v>63</v>
      </c>
      <c r="D24" s="38"/>
      <c r="E24" s="7">
        <v>12760</v>
      </c>
      <c r="F24" s="7"/>
    </row>
    <row r="25" spans="1:10" ht="20.100000000000001" customHeight="1" x14ac:dyDescent="0.25">
      <c r="B25" s="3"/>
      <c r="C25" s="37" t="s">
        <v>64</v>
      </c>
      <c r="D25" s="38"/>
      <c r="E25" s="7"/>
      <c r="F25" s="7"/>
    </row>
    <row r="26" spans="1:10" ht="20.100000000000001" customHeight="1" x14ac:dyDescent="0.25">
      <c r="A26" s="34"/>
      <c r="B26" s="3" t="s">
        <v>39</v>
      </c>
      <c r="C26" s="17" t="s">
        <v>324</v>
      </c>
      <c r="D26" s="38"/>
      <c r="E26" s="7">
        <v>2700</v>
      </c>
      <c r="F26" s="7"/>
    </row>
    <row r="27" spans="1:10" ht="20.100000000000001" customHeight="1" x14ac:dyDescent="0.25">
      <c r="A27" s="34"/>
      <c r="B27" s="3" t="s">
        <v>65</v>
      </c>
      <c r="C27" s="37" t="s">
        <v>66</v>
      </c>
      <c r="D27" s="38"/>
      <c r="E27" s="7">
        <v>16400</v>
      </c>
      <c r="F27" s="7"/>
    </row>
    <row r="28" spans="1:10" ht="20.100000000000001" customHeight="1" x14ac:dyDescent="0.25">
      <c r="A28" s="34"/>
      <c r="B28" s="3" t="s">
        <v>67</v>
      </c>
      <c r="C28" s="37" t="s">
        <v>68</v>
      </c>
      <c r="D28" s="38"/>
      <c r="E28" s="7">
        <v>155000</v>
      </c>
      <c r="F28" s="7"/>
      <c r="J28" s="11">
        <f>152000-11700</f>
        <v>140300</v>
      </c>
    </row>
    <row r="29" spans="1:10" ht="20.100000000000001" customHeight="1" x14ac:dyDescent="0.25">
      <c r="B29" s="24"/>
      <c r="C29" s="27" t="s">
        <v>17</v>
      </c>
      <c r="D29" s="23"/>
      <c r="E29" s="26">
        <f>SUM(E4:E28)</f>
        <v>351295</v>
      </c>
      <c r="F29" s="7"/>
    </row>
    <row r="30" spans="1:10" ht="20.100000000000001" customHeight="1" x14ac:dyDescent="0.25">
      <c r="B30" s="3" t="s">
        <v>69</v>
      </c>
      <c r="C30" s="37" t="s">
        <v>559</v>
      </c>
      <c r="D30" s="38"/>
      <c r="E30" s="7">
        <f>SUM(D31:D33)</f>
        <v>69300</v>
      </c>
      <c r="F30" s="7"/>
    </row>
    <row r="31" spans="1:10" ht="20.100000000000001" customHeight="1" x14ac:dyDescent="0.25">
      <c r="B31" s="3"/>
      <c r="C31" s="39" t="s">
        <v>517</v>
      </c>
      <c r="D31" s="38">
        <v>23400</v>
      </c>
      <c r="E31" s="7"/>
      <c r="F31" s="7"/>
    </row>
    <row r="32" spans="1:10" ht="20.100000000000001" customHeight="1" x14ac:dyDescent="0.25">
      <c r="B32" s="3"/>
      <c r="C32" s="39" t="s">
        <v>518</v>
      </c>
      <c r="D32" s="38">
        <v>25200</v>
      </c>
      <c r="E32" s="7"/>
      <c r="F32" s="7"/>
    </row>
    <row r="33" spans="2:12" ht="20.100000000000001" customHeight="1" x14ac:dyDescent="0.25">
      <c r="B33" s="3"/>
      <c r="C33" s="39" t="s">
        <v>519</v>
      </c>
      <c r="D33" s="38">
        <v>20700</v>
      </c>
      <c r="E33" s="7"/>
      <c r="F33" s="7"/>
      <c r="L33" s="11">
        <f>26+28+23</f>
        <v>77</v>
      </c>
    </row>
    <row r="34" spans="2:12" ht="20.100000000000001" customHeight="1" x14ac:dyDescent="0.25">
      <c r="B34" s="3" t="s">
        <v>70</v>
      </c>
      <c r="C34" s="37" t="s">
        <v>71</v>
      </c>
      <c r="D34" s="38"/>
      <c r="E34" s="7">
        <v>10665</v>
      </c>
      <c r="F34" s="7"/>
      <c r="J34" s="108"/>
    </row>
    <row r="35" spans="2:12" ht="20.100000000000001" customHeight="1" x14ac:dyDescent="0.25">
      <c r="B35" s="24"/>
      <c r="C35" s="104" t="s">
        <v>72</v>
      </c>
      <c r="D35" s="105"/>
      <c r="E35" s="26">
        <f>SUM(E30:E34)</f>
        <v>79965</v>
      </c>
      <c r="F35" s="26">
        <f>+E35+E29</f>
        <v>431260</v>
      </c>
    </row>
    <row r="36" spans="2:12" ht="39.950000000000003" customHeight="1" x14ac:dyDescent="0.25">
      <c r="B36" s="3" t="s">
        <v>567</v>
      </c>
      <c r="C36" s="37" t="s">
        <v>605</v>
      </c>
      <c r="D36" s="38"/>
      <c r="E36" s="7">
        <v>104232</v>
      </c>
      <c r="F36" s="281" t="s">
        <v>715</v>
      </c>
    </row>
    <row r="37" spans="2:12" ht="20.100000000000001" customHeight="1" thickBot="1" x14ac:dyDescent="0.3">
      <c r="B37" s="24"/>
      <c r="C37" s="27" t="s">
        <v>15</v>
      </c>
      <c r="D37" s="105"/>
      <c r="E37" s="26">
        <f>+E36</f>
        <v>104232</v>
      </c>
      <c r="F37" s="26">
        <f>+E37</f>
        <v>104232</v>
      </c>
    </row>
    <row r="38" spans="2:12" ht="30" customHeight="1" x14ac:dyDescent="0.25">
      <c r="B38" s="136"/>
      <c r="C38" s="131" t="s">
        <v>14</v>
      </c>
      <c r="D38" s="131"/>
      <c r="E38" s="132">
        <f>+E35+E29+E37</f>
        <v>535492</v>
      </c>
      <c r="F38" s="132" t="s">
        <v>141</v>
      </c>
    </row>
    <row r="39" spans="2:12" ht="19.5" customHeight="1" x14ac:dyDescent="0.25">
      <c r="B39" s="11" t="s">
        <v>555</v>
      </c>
      <c r="C39" s="182"/>
      <c r="D39" s="182"/>
      <c r="E39" s="183"/>
      <c r="F39" s="183"/>
    </row>
    <row r="40" spans="2:12" ht="18" customHeight="1" x14ac:dyDescent="0.25">
      <c r="B40" s="11" t="s">
        <v>606</v>
      </c>
      <c r="C40" s="182"/>
      <c r="D40" s="182"/>
      <c r="E40" s="183"/>
      <c r="F40" s="183"/>
    </row>
    <row r="41" spans="2:12" ht="17.25" customHeight="1" x14ac:dyDescent="0.25">
      <c r="B41" s="11" t="s">
        <v>603</v>
      </c>
    </row>
    <row r="42" spans="2:12" ht="17.25" customHeight="1" x14ac:dyDescent="0.25">
      <c r="B42" s="11" t="s">
        <v>604</v>
      </c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4"/>
  <dimension ref="B1:F35"/>
  <sheetViews>
    <sheetView view="pageBreakPreview" topLeftCell="A10" zoomScale="90" zoomScaleNormal="100" zoomScaleSheetLayoutView="90" workbookViewId="0">
      <selection activeCell="F26" sqref="F26"/>
    </sheetView>
  </sheetViews>
  <sheetFormatPr baseColWidth="10" defaultColWidth="11.42578125" defaultRowHeight="17.100000000000001" customHeight="1" x14ac:dyDescent="0.25"/>
  <cols>
    <col min="1" max="1" width="3.5703125" style="11" customWidth="1"/>
    <col min="2" max="2" width="10.85546875" style="28" customWidth="1"/>
    <col min="3" max="3" width="49.140625" style="11" customWidth="1"/>
    <col min="4" max="4" width="9.5703125" style="11" customWidth="1"/>
    <col min="5" max="6" width="14.5703125" style="11" customWidth="1"/>
    <col min="7" max="16384" width="11.42578125" style="11"/>
  </cols>
  <sheetData>
    <row r="1" spans="2:6" ht="17.100000000000001" customHeight="1" x14ac:dyDescent="0.25">
      <c r="B1" s="29" t="s">
        <v>717</v>
      </c>
    </row>
    <row r="2" spans="2:6" ht="17.100000000000001" customHeight="1" x14ac:dyDescent="0.25">
      <c r="B2" s="279" t="s">
        <v>716</v>
      </c>
    </row>
    <row r="3" spans="2:6" ht="30" customHeight="1" x14ac:dyDescent="0.25">
      <c r="B3" s="128" t="s">
        <v>36</v>
      </c>
      <c r="C3" s="128" t="s">
        <v>1</v>
      </c>
      <c r="D3" s="128"/>
      <c r="E3" s="128">
        <v>2023</v>
      </c>
      <c r="F3" s="280" t="s">
        <v>714</v>
      </c>
    </row>
    <row r="4" spans="2:6" ht="20.100000000000001" customHeight="1" x14ac:dyDescent="0.25">
      <c r="B4" s="3" t="s">
        <v>34</v>
      </c>
      <c r="C4" s="13" t="s">
        <v>33</v>
      </c>
      <c r="D4" s="13"/>
      <c r="E4" s="7">
        <v>279</v>
      </c>
      <c r="F4" s="7"/>
    </row>
    <row r="5" spans="2:6" ht="20.100000000000001" customHeight="1" x14ac:dyDescent="0.25">
      <c r="B5" s="3" t="s">
        <v>32</v>
      </c>
      <c r="C5" s="30" t="s">
        <v>31</v>
      </c>
      <c r="D5" s="30"/>
      <c r="E5" s="7">
        <v>702</v>
      </c>
      <c r="F5" s="7"/>
    </row>
    <row r="6" spans="2:6" ht="20.100000000000001" customHeight="1" x14ac:dyDescent="0.25">
      <c r="B6" s="3" t="s">
        <v>28</v>
      </c>
      <c r="C6" s="17" t="s">
        <v>27</v>
      </c>
      <c r="D6" s="17"/>
      <c r="E6" s="7">
        <v>347</v>
      </c>
      <c r="F6" s="7"/>
    </row>
    <row r="7" spans="2:6" ht="20.100000000000001" customHeight="1" x14ac:dyDescent="0.25">
      <c r="B7" s="3" t="s">
        <v>26</v>
      </c>
      <c r="C7" s="17" t="s">
        <v>53</v>
      </c>
      <c r="D7" s="17"/>
      <c r="E7" s="7">
        <v>513</v>
      </c>
      <c r="F7" s="7"/>
    </row>
    <row r="8" spans="2:6" ht="20.100000000000001" customHeight="1" x14ac:dyDescent="0.25">
      <c r="B8" s="3" t="s">
        <v>187</v>
      </c>
      <c r="C8" s="17" t="s">
        <v>188</v>
      </c>
      <c r="D8" s="17"/>
      <c r="E8" s="7">
        <v>180</v>
      </c>
      <c r="F8" s="7"/>
    </row>
    <row r="9" spans="2:6" ht="20.100000000000001" customHeight="1" x14ac:dyDescent="0.25">
      <c r="B9" s="3" t="s">
        <v>23</v>
      </c>
      <c r="C9" s="42" t="s">
        <v>42</v>
      </c>
      <c r="D9" s="42"/>
      <c r="E9" s="7">
        <v>720</v>
      </c>
      <c r="F9" s="7"/>
    </row>
    <row r="10" spans="2:6" ht="20.100000000000001" customHeight="1" x14ac:dyDescent="0.25">
      <c r="B10" s="3" t="s">
        <v>21</v>
      </c>
      <c r="C10" s="39" t="s">
        <v>20</v>
      </c>
      <c r="D10" s="42"/>
      <c r="E10" s="7">
        <v>1620</v>
      </c>
      <c r="F10" s="7"/>
    </row>
    <row r="11" spans="2:6" ht="20.100000000000001" customHeight="1" x14ac:dyDescent="0.25">
      <c r="B11" s="3" t="s">
        <v>41</v>
      </c>
      <c r="C11" s="17" t="s">
        <v>73</v>
      </c>
      <c r="D11" s="17"/>
      <c r="E11" s="7">
        <v>360</v>
      </c>
      <c r="F11" s="7"/>
    </row>
    <row r="12" spans="2:6" ht="20.100000000000001" customHeight="1" x14ac:dyDescent="0.25">
      <c r="B12" s="3" t="s">
        <v>74</v>
      </c>
      <c r="C12" s="17" t="s">
        <v>75</v>
      </c>
      <c r="D12" s="17"/>
      <c r="E12" s="7">
        <v>133200</v>
      </c>
      <c r="F12" s="7"/>
    </row>
    <row r="13" spans="2:6" ht="20.100000000000001" customHeight="1" x14ac:dyDescent="0.25">
      <c r="B13" s="3" t="s">
        <v>19</v>
      </c>
      <c r="C13" s="17" t="s">
        <v>18</v>
      </c>
      <c r="D13" s="17"/>
      <c r="E13" s="7">
        <v>2843</v>
      </c>
      <c r="F13" s="7"/>
    </row>
    <row r="14" spans="2:6" ht="20.100000000000001" customHeight="1" x14ac:dyDescent="0.25">
      <c r="B14" s="3" t="s">
        <v>76</v>
      </c>
      <c r="C14" s="39" t="s">
        <v>77</v>
      </c>
      <c r="D14" s="43"/>
      <c r="E14" s="7">
        <v>20896</v>
      </c>
      <c r="F14" s="7"/>
    </row>
    <row r="15" spans="2:6" ht="20.100000000000001" customHeight="1" x14ac:dyDescent="0.25">
      <c r="B15" s="3" t="s">
        <v>78</v>
      </c>
      <c r="C15" s="39" t="s">
        <v>79</v>
      </c>
      <c r="D15" s="43"/>
      <c r="E15" s="7">
        <v>20896</v>
      </c>
      <c r="F15" s="7"/>
    </row>
    <row r="16" spans="2:6" ht="20.100000000000001" customHeight="1" x14ac:dyDescent="0.25">
      <c r="B16" s="187" t="s">
        <v>550</v>
      </c>
      <c r="C16" s="56" t="s">
        <v>551</v>
      </c>
      <c r="D16" s="240"/>
      <c r="E16" s="7">
        <v>10000</v>
      </c>
      <c r="F16" s="7"/>
    </row>
    <row r="17" spans="2:6" ht="20.100000000000001" customHeight="1" x14ac:dyDescent="0.25">
      <c r="B17" s="187" t="s">
        <v>549</v>
      </c>
      <c r="C17" s="56" t="s">
        <v>508</v>
      </c>
      <c r="D17" s="240"/>
      <c r="E17" s="7">
        <v>18000</v>
      </c>
      <c r="F17" s="7"/>
    </row>
    <row r="18" spans="2:6" ht="20.100000000000001" customHeight="1" x14ac:dyDescent="0.25">
      <c r="B18" s="187" t="s">
        <v>335</v>
      </c>
      <c r="C18" s="39" t="s">
        <v>336</v>
      </c>
      <c r="D18" s="240"/>
      <c r="E18" s="7">
        <f>SUM(D19:D20)</f>
        <v>5000</v>
      </c>
      <c r="F18" s="7"/>
    </row>
    <row r="19" spans="2:6" ht="20.100000000000001" customHeight="1" x14ac:dyDescent="0.25">
      <c r="B19" s="187"/>
      <c r="C19" s="39" t="s">
        <v>631</v>
      </c>
      <c r="D19" s="43">
        <v>3000</v>
      </c>
      <c r="E19" s="7"/>
      <c r="F19" s="7"/>
    </row>
    <row r="20" spans="2:6" ht="20.100000000000001" customHeight="1" x14ac:dyDescent="0.25">
      <c r="B20" s="187"/>
      <c r="C20" s="39" t="s">
        <v>632</v>
      </c>
      <c r="D20" s="43">
        <v>2000</v>
      </c>
      <c r="E20" s="7"/>
      <c r="F20" s="7"/>
    </row>
    <row r="21" spans="2:6" ht="20.100000000000001" customHeight="1" x14ac:dyDescent="0.25">
      <c r="B21" s="3" t="s">
        <v>39</v>
      </c>
      <c r="C21" s="17" t="s">
        <v>324</v>
      </c>
      <c r="D21" s="36"/>
      <c r="E21" s="7">
        <v>1800</v>
      </c>
      <c r="F21" s="7"/>
    </row>
    <row r="22" spans="2:6" ht="20.100000000000001" customHeight="1" x14ac:dyDescent="0.25">
      <c r="B22" s="140"/>
      <c r="C22" s="27" t="s">
        <v>17</v>
      </c>
      <c r="D22" s="27"/>
      <c r="E22" s="26">
        <f>SUM(E4:E21)</f>
        <v>217356</v>
      </c>
      <c r="F22" s="7"/>
    </row>
    <row r="23" spans="2:6" ht="20.100000000000001" customHeight="1" x14ac:dyDescent="0.25">
      <c r="B23" s="3" t="s">
        <v>69</v>
      </c>
      <c r="C23" s="77" t="s">
        <v>560</v>
      </c>
      <c r="D23" s="17"/>
      <c r="E23" s="7">
        <v>4410</v>
      </c>
      <c r="F23" s="7"/>
    </row>
    <row r="24" spans="2:6" ht="20.100000000000001" customHeight="1" x14ac:dyDescent="0.25">
      <c r="B24" s="140"/>
      <c r="C24" s="27" t="s">
        <v>72</v>
      </c>
      <c r="D24" s="27"/>
      <c r="E24" s="26">
        <f>SUM(E23:E23)</f>
        <v>4410</v>
      </c>
      <c r="F24" s="7"/>
    </row>
    <row r="25" spans="2:6" ht="20.100000000000001" customHeight="1" x14ac:dyDescent="0.25">
      <c r="B25" s="3">
        <v>629</v>
      </c>
      <c r="C25" s="17" t="s">
        <v>82</v>
      </c>
      <c r="D25" s="17"/>
      <c r="E25" s="7">
        <v>864</v>
      </c>
      <c r="F25" s="26">
        <f>+E25+E24+E22</f>
        <v>222630</v>
      </c>
    </row>
    <row r="26" spans="2:6" ht="30" customHeight="1" x14ac:dyDescent="0.25">
      <c r="B26" s="3"/>
      <c r="C26" s="56"/>
      <c r="D26" s="17"/>
      <c r="E26" s="7"/>
      <c r="F26" s="281" t="s">
        <v>715</v>
      </c>
    </row>
    <row r="27" spans="2:6" ht="20.100000000000001" customHeight="1" x14ac:dyDescent="0.25">
      <c r="B27" s="3" t="s">
        <v>509</v>
      </c>
      <c r="C27" s="56" t="s">
        <v>515</v>
      </c>
      <c r="D27" s="17"/>
      <c r="E27" s="7">
        <v>30000</v>
      </c>
      <c r="F27" s="7">
        <v>30000</v>
      </c>
    </row>
    <row r="28" spans="2:6" ht="20.100000000000001" customHeight="1" x14ac:dyDescent="0.25">
      <c r="B28" s="3"/>
      <c r="C28" s="67" t="s">
        <v>516</v>
      </c>
      <c r="D28" s="25"/>
      <c r="E28" s="7"/>
      <c r="F28" s="7"/>
    </row>
    <row r="29" spans="2:6" ht="20.100000000000001" customHeight="1" thickBot="1" x14ac:dyDescent="0.3">
      <c r="B29" s="140"/>
      <c r="C29" s="27" t="s">
        <v>15</v>
      </c>
      <c r="D29" s="27"/>
      <c r="E29" s="26">
        <f>SUM(E25:E28)</f>
        <v>30864</v>
      </c>
      <c r="F29" s="26">
        <f>+F27</f>
        <v>30000</v>
      </c>
    </row>
    <row r="30" spans="2:6" ht="30" customHeight="1" x14ac:dyDescent="0.25">
      <c r="B30" s="136"/>
      <c r="C30" s="131" t="s">
        <v>14</v>
      </c>
      <c r="D30" s="131"/>
      <c r="E30" s="132">
        <f>+E29+E24+E22</f>
        <v>252630</v>
      </c>
      <c r="F30" s="132"/>
    </row>
    <row r="31" spans="2:6" ht="24.95" customHeight="1" x14ac:dyDescent="0.25">
      <c r="B31" s="11" t="s">
        <v>552</v>
      </c>
    </row>
    <row r="32" spans="2:6" ht="17.100000000000001" customHeight="1" x14ac:dyDescent="0.25">
      <c r="B32" s="11" t="s">
        <v>619</v>
      </c>
      <c r="C32" s="31"/>
      <c r="D32" s="31"/>
    </row>
    <row r="33" spans="2:2" ht="17.100000000000001" customHeight="1" x14ac:dyDescent="0.25">
      <c r="B33" s="11" t="s">
        <v>620</v>
      </c>
    </row>
    <row r="34" spans="2:2" ht="17.100000000000001" customHeight="1" x14ac:dyDescent="0.25">
      <c r="B34" s="11"/>
    </row>
    <row r="35" spans="2:2" ht="17.100000000000001" customHeight="1" x14ac:dyDescent="0.25">
      <c r="B35" s="11"/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71" orientation="portrait" r:id="rId1"/>
  <headerFooter alignWithMargins="0">
    <oddHeader xml:space="preserve">&amp;R&amp;8
</oddHeader>
  </headerFooter>
  <ignoredErrors>
    <ignoredError sqref="E22" formulaRange="1"/>
    <ignoredError sqref="B2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35"/>
  <dimension ref="A1:K98"/>
  <sheetViews>
    <sheetView view="pageBreakPreview" zoomScale="90" zoomScaleNormal="100" zoomScaleSheetLayoutView="90" workbookViewId="0">
      <selection activeCell="D86" sqref="D86"/>
    </sheetView>
  </sheetViews>
  <sheetFormatPr baseColWidth="10" defaultColWidth="11.42578125" defaultRowHeight="17.25" customHeight="1" x14ac:dyDescent="0.25"/>
  <cols>
    <col min="1" max="1" width="10.85546875" style="11" customWidth="1"/>
    <col min="2" max="2" width="67.140625" style="11" customWidth="1"/>
    <col min="3" max="3" width="12.140625" style="11" customWidth="1"/>
    <col min="4" max="4" width="13.5703125" style="11" customWidth="1"/>
    <col min="5" max="5" width="11.42578125" style="11"/>
    <col min="6" max="6" width="12.7109375" style="11" bestFit="1" customWidth="1"/>
    <col min="7" max="7" width="13" style="11" bestFit="1" customWidth="1"/>
    <col min="8" max="8" width="12.7109375" style="11" bestFit="1" customWidth="1"/>
    <col min="9" max="10" width="11.42578125" style="11"/>
    <col min="11" max="11" width="12" style="11" bestFit="1" customWidth="1"/>
    <col min="12" max="16384" width="11.42578125" style="11"/>
  </cols>
  <sheetData>
    <row r="1" spans="1:8" ht="15.75" customHeight="1" x14ac:dyDescent="0.25">
      <c r="A1" s="29" t="s">
        <v>719</v>
      </c>
    </row>
    <row r="2" spans="1:8" ht="21.95" customHeight="1" x14ac:dyDescent="0.25">
      <c r="A2" s="279" t="s">
        <v>712</v>
      </c>
    </row>
    <row r="3" spans="1:8" ht="30" customHeight="1" x14ac:dyDescent="0.25">
      <c r="A3" s="128" t="s">
        <v>36</v>
      </c>
      <c r="B3" s="128" t="s">
        <v>1</v>
      </c>
      <c r="C3" s="128"/>
      <c r="D3" s="273" t="s">
        <v>565</v>
      </c>
      <c r="F3" s="238" t="s">
        <v>461</v>
      </c>
      <c r="G3" s="233"/>
      <c r="H3" s="233"/>
    </row>
    <row r="4" spans="1:8" ht="18.95" customHeight="1" x14ac:dyDescent="0.25">
      <c r="A4" s="3" t="s">
        <v>48</v>
      </c>
      <c r="B4" s="13" t="s">
        <v>83</v>
      </c>
      <c r="C4" s="17"/>
      <c r="D4" s="44">
        <f>+'[1]ingresos 62'!$I$6</f>
        <v>2700</v>
      </c>
      <c r="F4" s="234"/>
      <c r="G4" s="235"/>
      <c r="H4" s="235"/>
    </row>
    <row r="5" spans="1:8" ht="18.95" customHeight="1" x14ac:dyDescent="0.25">
      <c r="A5" s="3" t="s">
        <v>28</v>
      </c>
      <c r="B5" s="17" t="s">
        <v>27</v>
      </c>
      <c r="C5" s="17"/>
      <c r="D5" s="44">
        <f>+'[1]ingresos 62'!$I$7</f>
        <v>765</v>
      </c>
      <c r="F5" s="234"/>
      <c r="G5" s="235"/>
      <c r="H5" s="235"/>
    </row>
    <row r="6" spans="1:8" ht="18.95" customHeight="1" x14ac:dyDescent="0.25">
      <c r="A6" s="3" t="s">
        <v>187</v>
      </c>
      <c r="B6" s="17" t="s">
        <v>188</v>
      </c>
      <c r="C6" s="17"/>
      <c r="D6" s="44">
        <f>+'[1]ingresos 62'!$I$8</f>
        <v>700</v>
      </c>
      <c r="F6" s="234"/>
      <c r="G6" s="235"/>
      <c r="H6" s="235"/>
    </row>
    <row r="7" spans="1:8" ht="18.95" customHeight="1" x14ac:dyDescent="0.25">
      <c r="A7" s="3" t="s">
        <v>23</v>
      </c>
      <c r="B7" s="17" t="s">
        <v>42</v>
      </c>
      <c r="C7" s="17"/>
      <c r="D7" s="44">
        <f>+'[1]ingresos 62'!$I$9</f>
        <v>800</v>
      </c>
      <c r="F7" s="234"/>
      <c r="G7" s="235"/>
      <c r="H7" s="235"/>
    </row>
    <row r="8" spans="1:8" ht="18.95" customHeight="1" x14ac:dyDescent="0.25">
      <c r="A8" s="3" t="s">
        <v>21</v>
      </c>
      <c r="B8" s="39" t="s">
        <v>20</v>
      </c>
      <c r="C8" s="17"/>
      <c r="D8" s="44">
        <f>+'[1]ingresos 62'!$I$10</f>
        <v>4500</v>
      </c>
      <c r="F8" s="234"/>
      <c r="G8" s="235"/>
      <c r="H8" s="235"/>
    </row>
    <row r="9" spans="1:8" ht="18.95" customHeight="1" x14ac:dyDescent="0.25">
      <c r="A9" s="3" t="s">
        <v>41</v>
      </c>
      <c r="B9" s="17" t="s">
        <v>73</v>
      </c>
      <c r="C9" s="17"/>
      <c r="D9" s="44">
        <f>+'[1]ingresos 62'!$I$11</f>
        <v>2520</v>
      </c>
      <c r="F9" s="234"/>
      <c r="G9" s="235"/>
      <c r="H9" s="235"/>
    </row>
    <row r="10" spans="1:8" ht="18.95" customHeight="1" x14ac:dyDescent="0.25">
      <c r="A10" s="3" t="s">
        <v>19</v>
      </c>
      <c r="B10" s="17" t="s">
        <v>18</v>
      </c>
      <c r="C10" s="17"/>
      <c r="D10" s="44">
        <f>+'[1]ingresos 62'!$I$12</f>
        <v>15000</v>
      </c>
      <c r="F10" s="234"/>
      <c r="G10" s="235"/>
      <c r="H10" s="235"/>
    </row>
    <row r="11" spans="1:8" ht="18.95" customHeight="1" x14ac:dyDescent="0.25">
      <c r="A11" s="3" t="s">
        <v>80</v>
      </c>
      <c r="B11" s="39" t="s">
        <v>81</v>
      </c>
      <c r="C11" s="17"/>
      <c r="D11" s="44">
        <f>+'[1]ingresos 62'!$I$13</f>
        <v>5400</v>
      </c>
      <c r="F11" s="234"/>
      <c r="G11" s="235"/>
      <c r="H11" s="235"/>
    </row>
    <row r="12" spans="1:8" ht="18.95" customHeight="1" x14ac:dyDescent="0.25">
      <c r="A12" s="3" t="s">
        <v>39</v>
      </c>
      <c r="B12" s="17" t="s">
        <v>324</v>
      </c>
      <c r="C12" s="17"/>
      <c r="D12" s="44">
        <f>+'[1]ingresos 62'!$I$14</f>
        <v>4500</v>
      </c>
      <c r="F12" s="234"/>
      <c r="G12" s="235"/>
      <c r="H12" s="235"/>
    </row>
    <row r="13" spans="1:8" ht="18.95" customHeight="1" x14ac:dyDescent="0.25">
      <c r="A13" s="3" t="s">
        <v>190</v>
      </c>
      <c r="B13" s="56" t="s">
        <v>327</v>
      </c>
      <c r="C13" s="17"/>
      <c r="D13" s="44">
        <f>+'[1]ingresos 62'!$I$15</f>
        <v>2700</v>
      </c>
      <c r="F13" s="234"/>
      <c r="G13" s="235"/>
      <c r="H13" s="235"/>
    </row>
    <row r="14" spans="1:8" ht="20.100000000000001" customHeight="1" x14ac:dyDescent="0.25">
      <c r="A14" s="24"/>
      <c r="B14" s="27" t="s">
        <v>17</v>
      </c>
      <c r="C14" s="27"/>
      <c r="D14" s="26">
        <f>SUM(D4:D13)</f>
        <v>39585</v>
      </c>
      <c r="F14" s="236"/>
      <c r="G14" s="236"/>
      <c r="H14" s="237"/>
    </row>
    <row r="15" spans="1:8" ht="18.95" customHeight="1" x14ac:dyDescent="0.25">
      <c r="A15" s="3" t="s">
        <v>84</v>
      </c>
      <c r="B15" s="17" t="s">
        <v>85</v>
      </c>
      <c r="C15" s="17"/>
      <c r="D15" s="44">
        <f>+'[1]ingresos 62'!$I$17</f>
        <v>6807</v>
      </c>
    </row>
    <row r="16" spans="1:8" ht="18.95" customHeight="1" x14ac:dyDescent="0.25">
      <c r="A16" s="3" t="s">
        <v>86</v>
      </c>
      <c r="B16" s="17" t="s">
        <v>87</v>
      </c>
      <c r="C16" s="17"/>
      <c r="D16" s="44">
        <f>+'[1]ingresos 62'!$I$18</f>
        <v>10188</v>
      </c>
    </row>
    <row r="17" spans="1:8" ht="20.100000000000001" customHeight="1" x14ac:dyDescent="0.25">
      <c r="A17" s="24"/>
      <c r="B17" s="27" t="s">
        <v>88</v>
      </c>
      <c r="C17" s="27"/>
      <c r="D17" s="26">
        <f t="shared" ref="D17" si="0">SUM(D15:D16)</f>
        <v>16995</v>
      </c>
    </row>
    <row r="18" spans="1:8" ht="18.95" customHeight="1" x14ac:dyDescent="0.25">
      <c r="A18" s="3" t="s">
        <v>351</v>
      </c>
      <c r="B18" s="45" t="s">
        <v>408</v>
      </c>
      <c r="C18" s="45"/>
      <c r="D18" s="7">
        <f>SUM(D19:D19)</f>
        <v>133147</v>
      </c>
      <c r="G18" s="108" t="e">
        <f>+#REF!+#REF!+#REF!+#REF!+#REF!+#REF!+#REF!+#REF!+#REF!+#REF!+#REF!+#REF!+#REF!+#REF!+#REF!+60000+C66+C69+#REF!+#REF!+#REF!+#REF!-105000</f>
        <v>#REF!</v>
      </c>
    </row>
    <row r="19" spans="1:8" ht="18.95" customHeight="1" x14ac:dyDescent="0.25">
      <c r="A19" s="3"/>
      <c r="B19" s="17" t="s">
        <v>521</v>
      </c>
      <c r="C19" s="212"/>
      <c r="D19" s="44">
        <f>+'[1]ingresos 62'!$I$21</f>
        <v>133147</v>
      </c>
    </row>
    <row r="20" spans="1:8" ht="18.95" customHeight="1" x14ac:dyDescent="0.25">
      <c r="A20" s="3">
        <v>641</v>
      </c>
      <c r="B20" s="45" t="s">
        <v>89</v>
      </c>
      <c r="C20" s="45"/>
      <c r="D20" s="7">
        <f>SUM(D21:D27)</f>
        <v>272000</v>
      </c>
    </row>
    <row r="21" spans="1:8" ht="18.95" customHeight="1" x14ac:dyDescent="0.25">
      <c r="A21" s="3" t="s">
        <v>90</v>
      </c>
      <c r="B21" s="17" t="s">
        <v>91</v>
      </c>
      <c r="C21" s="17"/>
      <c r="D21" s="44">
        <f>+'[1]ingresos 62'!$I$23</f>
        <v>16000</v>
      </c>
    </row>
    <row r="22" spans="1:8" ht="18.95" customHeight="1" x14ac:dyDescent="0.25">
      <c r="A22" s="3" t="s">
        <v>92</v>
      </c>
      <c r="B22" s="17" t="s">
        <v>93</v>
      </c>
      <c r="C22" s="17"/>
      <c r="D22" s="44">
        <f>+'[1]ingresos 62'!$I$24</f>
        <v>30000</v>
      </c>
    </row>
    <row r="23" spans="1:8" ht="18.95" customHeight="1" x14ac:dyDescent="0.25">
      <c r="A23" s="3" t="s">
        <v>94</v>
      </c>
      <c r="B23" s="17" t="s">
        <v>95</v>
      </c>
      <c r="C23" s="17"/>
      <c r="D23" s="44">
        <f>+'[1]ingresos 62'!$I$25</f>
        <v>75000</v>
      </c>
    </row>
    <row r="24" spans="1:8" ht="18.95" customHeight="1" x14ac:dyDescent="0.25">
      <c r="A24" s="3" t="s">
        <v>96</v>
      </c>
      <c r="B24" s="17" t="s">
        <v>448</v>
      </c>
      <c r="C24" s="17"/>
      <c r="D24" s="44">
        <f>+'[1]ingresos 62'!$I$26</f>
        <v>16000</v>
      </c>
    </row>
    <row r="25" spans="1:8" ht="18.95" customHeight="1" x14ac:dyDescent="0.25">
      <c r="A25" s="3" t="s">
        <v>97</v>
      </c>
      <c r="B25" s="17" t="s">
        <v>535</v>
      </c>
      <c r="C25" s="17"/>
      <c r="D25" s="44">
        <f>+'[1]ingresos 62'!$I$27</f>
        <v>45000</v>
      </c>
    </row>
    <row r="26" spans="1:8" ht="18.95" customHeight="1" x14ac:dyDescent="0.25">
      <c r="A26" s="3" t="s">
        <v>337</v>
      </c>
      <c r="B26" s="17" t="s">
        <v>339</v>
      </c>
      <c r="C26" s="17"/>
      <c r="D26" s="44">
        <f>+'[1]ingresos 62'!$I$28</f>
        <v>45000</v>
      </c>
    </row>
    <row r="27" spans="1:8" ht="18.95" customHeight="1" x14ac:dyDescent="0.25">
      <c r="A27" s="3" t="s">
        <v>338</v>
      </c>
      <c r="B27" s="17" t="s">
        <v>340</v>
      </c>
      <c r="C27" s="17"/>
      <c r="D27" s="44">
        <f>+'[1]ingresos 62'!$I$29</f>
        <v>45000</v>
      </c>
    </row>
    <row r="28" spans="1:8" ht="18.95" customHeight="1" x14ac:dyDescent="0.25">
      <c r="A28" s="3">
        <v>642</v>
      </c>
      <c r="B28" s="45" t="s">
        <v>536</v>
      </c>
      <c r="C28" s="45"/>
      <c r="D28" s="7">
        <f>+D29+D30+D31+D37+D43+D47+D51+D55+D58+D63</f>
        <v>7185932</v>
      </c>
      <c r="F28" s="108"/>
      <c r="G28" s="108"/>
      <c r="H28" s="108"/>
    </row>
    <row r="29" spans="1:8" ht="35.1" customHeight="1" x14ac:dyDescent="0.25">
      <c r="A29" s="245" t="s">
        <v>98</v>
      </c>
      <c r="B29" s="261" t="s">
        <v>533</v>
      </c>
      <c r="C29" s="17"/>
      <c r="D29" s="44">
        <f>+'[1]ingresos 62'!$I$31</f>
        <v>1592000</v>
      </c>
    </row>
    <row r="30" spans="1:8" ht="18.95" customHeight="1" x14ac:dyDescent="0.25">
      <c r="A30" s="3" t="s">
        <v>99</v>
      </c>
      <c r="B30" s="17" t="s">
        <v>532</v>
      </c>
      <c r="C30" s="17"/>
      <c r="D30" s="44">
        <f>+'[1]ingresos 62'!$I$32</f>
        <v>260000</v>
      </c>
    </row>
    <row r="31" spans="1:8" ht="18.95" customHeight="1" x14ac:dyDescent="0.25">
      <c r="A31" s="3" t="s">
        <v>100</v>
      </c>
      <c r="B31" s="17" t="s">
        <v>101</v>
      </c>
      <c r="C31" s="17"/>
      <c r="D31" s="44">
        <f>SUM(C32:C36)</f>
        <v>1113420</v>
      </c>
    </row>
    <row r="32" spans="1:8" ht="18.95" customHeight="1" x14ac:dyDescent="0.25">
      <c r="A32" s="3"/>
      <c r="B32" s="15" t="s">
        <v>404</v>
      </c>
      <c r="C32" s="36">
        <f>+'[1]ingresos 62'!$I$33</f>
        <v>238000</v>
      </c>
      <c r="D32" s="44"/>
    </row>
    <row r="33" spans="1:4" ht="18.95" customHeight="1" x14ac:dyDescent="0.25">
      <c r="A33" s="3"/>
      <c r="B33" s="15" t="s">
        <v>438</v>
      </c>
      <c r="C33" s="36">
        <f>+'[1]ingresos 62'!$I$34</f>
        <v>180600</v>
      </c>
      <c r="D33" s="44"/>
    </row>
    <row r="34" spans="1:4" ht="18.95" customHeight="1" x14ac:dyDescent="0.25">
      <c r="A34" s="3"/>
      <c r="B34" s="15" t="s">
        <v>464</v>
      </c>
      <c r="C34" s="36">
        <f>+'[1]ingresos 62'!$I$35</f>
        <v>251700</v>
      </c>
      <c r="D34" s="44"/>
    </row>
    <row r="35" spans="1:4" ht="18.95" customHeight="1" x14ac:dyDescent="0.25">
      <c r="A35" s="3"/>
      <c r="B35" s="15" t="s">
        <v>522</v>
      </c>
      <c r="C35" s="36">
        <f>+'[1]ingresos 62'!$I$36</f>
        <v>247400</v>
      </c>
      <c r="D35" s="44"/>
    </row>
    <row r="36" spans="1:4" ht="18.95" customHeight="1" x14ac:dyDescent="0.25">
      <c r="A36" s="3"/>
      <c r="B36" s="15" t="s">
        <v>568</v>
      </c>
      <c r="C36" s="36">
        <f>+'[1]ingresos 62'!$I$37</f>
        <v>195720</v>
      </c>
      <c r="D36" s="44"/>
    </row>
    <row r="37" spans="1:4" ht="18.95" customHeight="1" x14ac:dyDescent="0.25">
      <c r="A37" s="3" t="s">
        <v>102</v>
      </c>
      <c r="B37" s="17" t="s">
        <v>103</v>
      </c>
      <c r="C37" s="197"/>
      <c r="D37" s="44">
        <f>SUM(C38:C42)</f>
        <v>695052</v>
      </c>
    </row>
    <row r="38" spans="1:4" ht="18.95" customHeight="1" x14ac:dyDescent="0.25">
      <c r="A38" s="3"/>
      <c r="B38" s="15" t="s">
        <v>405</v>
      </c>
      <c r="C38" s="36">
        <f>+'[1]ingresos 62'!$I$38</f>
        <v>147650</v>
      </c>
      <c r="D38" s="44"/>
    </row>
    <row r="39" spans="1:4" ht="18.95" customHeight="1" x14ac:dyDescent="0.25">
      <c r="A39" s="3"/>
      <c r="B39" s="15" t="s">
        <v>439</v>
      </c>
      <c r="C39" s="36">
        <f>+'[1]ingresos 62'!$I$39</f>
        <v>105310</v>
      </c>
      <c r="D39" s="44"/>
    </row>
    <row r="40" spans="1:4" ht="18.95" customHeight="1" x14ac:dyDescent="0.25">
      <c r="A40" s="3"/>
      <c r="B40" s="15" t="s">
        <v>465</v>
      </c>
      <c r="C40" s="36">
        <f>+'[1]ingresos 62'!$I$40</f>
        <v>91252</v>
      </c>
      <c r="D40" s="44"/>
    </row>
    <row r="41" spans="1:4" ht="18.95" customHeight="1" x14ac:dyDescent="0.25">
      <c r="A41" s="3"/>
      <c r="B41" s="15" t="s">
        <v>523</v>
      </c>
      <c r="C41" s="36">
        <f>+'[1]ingresos 62'!$I$41</f>
        <v>179912</v>
      </c>
      <c r="D41" s="44"/>
    </row>
    <row r="42" spans="1:4" ht="18.95" customHeight="1" x14ac:dyDescent="0.25">
      <c r="A42" s="3"/>
      <c r="B42" s="15" t="s">
        <v>569</v>
      </c>
      <c r="C42" s="36">
        <f>+'[1]ingresos 62'!$I$42</f>
        <v>170928</v>
      </c>
      <c r="D42" s="44"/>
    </row>
    <row r="43" spans="1:4" ht="18.95" customHeight="1" x14ac:dyDescent="0.25">
      <c r="A43" s="3" t="s">
        <v>341</v>
      </c>
      <c r="B43" s="17" t="s">
        <v>342</v>
      </c>
      <c r="C43" s="197"/>
      <c r="D43" s="44">
        <f>SUM(C44:C46)</f>
        <v>246064</v>
      </c>
    </row>
    <row r="44" spans="1:4" ht="18.95" customHeight="1" x14ac:dyDescent="0.25">
      <c r="A44" s="3"/>
      <c r="B44" s="15" t="s">
        <v>466</v>
      </c>
      <c r="C44" s="36">
        <f>+'[1]ingresos 62'!$I$43</f>
        <v>30034</v>
      </c>
      <c r="D44" s="44"/>
    </row>
    <row r="45" spans="1:4" ht="18.95" customHeight="1" x14ac:dyDescent="0.25">
      <c r="A45" s="3"/>
      <c r="B45" s="15" t="s">
        <v>524</v>
      </c>
      <c r="C45" s="36">
        <f>+'[1]ingresos 62'!$I$44</f>
        <v>76830</v>
      </c>
      <c r="D45" s="44"/>
    </row>
    <row r="46" spans="1:4" ht="18.95" customHeight="1" x14ac:dyDescent="0.25">
      <c r="A46" s="3"/>
      <c r="B46" s="15" t="s">
        <v>570</v>
      </c>
      <c r="C46" s="36">
        <f>+'[1]ingresos 62'!$I$45</f>
        <v>139200</v>
      </c>
      <c r="D46" s="44"/>
    </row>
    <row r="47" spans="1:4" ht="18.95" customHeight="1" x14ac:dyDescent="0.25">
      <c r="A47" s="3" t="s">
        <v>104</v>
      </c>
      <c r="B47" s="17" t="s">
        <v>105</v>
      </c>
      <c r="C47" s="197"/>
      <c r="D47" s="44">
        <f>SUM(C48:C50)</f>
        <v>1017344</v>
      </c>
    </row>
    <row r="48" spans="1:4" ht="18.95" customHeight="1" x14ac:dyDescent="0.25">
      <c r="A48" s="3"/>
      <c r="B48" s="15" t="s">
        <v>525</v>
      </c>
      <c r="C48" s="36">
        <f>+'[1]ingresos 62'!$I$46</f>
        <v>41902</v>
      </c>
      <c r="D48" s="44"/>
    </row>
    <row r="49" spans="1:4" ht="18.95" customHeight="1" x14ac:dyDescent="0.25">
      <c r="A49" s="3"/>
      <c r="B49" s="15" t="s">
        <v>488</v>
      </c>
      <c r="C49" s="36">
        <f>+'[1]ingresos 62'!$I$47</f>
        <v>743092</v>
      </c>
      <c r="D49" s="44"/>
    </row>
    <row r="50" spans="1:4" ht="18.95" customHeight="1" x14ac:dyDescent="0.25">
      <c r="A50" s="3"/>
      <c r="B50" s="15" t="s">
        <v>571</v>
      </c>
      <c r="C50" s="36">
        <f>+'[1]ingresos 62'!$I$48</f>
        <v>232350</v>
      </c>
      <c r="D50" s="44"/>
    </row>
    <row r="51" spans="1:4" ht="18.95" customHeight="1" x14ac:dyDescent="0.25">
      <c r="A51" s="3" t="s">
        <v>406</v>
      </c>
      <c r="B51" s="17" t="s">
        <v>449</v>
      </c>
      <c r="C51" s="197"/>
      <c r="D51" s="44">
        <f>SUM(C52:C54)</f>
        <v>490056</v>
      </c>
    </row>
    <row r="52" spans="1:4" ht="18.95" customHeight="1" x14ac:dyDescent="0.25">
      <c r="A52" s="3"/>
      <c r="B52" s="15" t="s">
        <v>440</v>
      </c>
      <c r="C52" s="36">
        <f>+'[1]ingresos 62'!$I$49</f>
        <v>190000</v>
      </c>
      <c r="D52" s="44"/>
    </row>
    <row r="53" spans="1:4" ht="18.95" customHeight="1" x14ac:dyDescent="0.25">
      <c r="A53" s="3"/>
      <c r="B53" s="15" t="s">
        <v>467</v>
      </c>
      <c r="C53" s="36">
        <f>+'[1]ingresos 62'!$I$50</f>
        <v>110056</v>
      </c>
      <c r="D53" s="44"/>
    </row>
    <row r="54" spans="1:4" ht="18.95" customHeight="1" x14ac:dyDescent="0.25">
      <c r="A54" s="3"/>
      <c r="B54" s="15" t="s">
        <v>572</v>
      </c>
      <c r="C54" s="36">
        <f>+'[1]ingresos 62'!$I$51</f>
        <v>190000</v>
      </c>
      <c r="D54" s="44"/>
    </row>
    <row r="55" spans="1:4" ht="18.95" customHeight="1" x14ac:dyDescent="0.25">
      <c r="A55" s="3" t="s">
        <v>343</v>
      </c>
      <c r="B55" s="17" t="s">
        <v>344</v>
      </c>
      <c r="C55" s="197"/>
      <c r="D55" s="44">
        <f>SUM(C56:C57)</f>
        <v>139439</v>
      </c>
    </row>
    <row r="56" spans="1:4" ht="18.95" customHeight="1" x14ac:dyDescent="0.25">
      <c r="A56" s="3"/>
      <c r="B56" s="15" t="s">
        <v>441</v>
      </c>
      <c r="C56" s="36">
        <f>+'[1]ingresos 62'!$I$52</f>
        <v>34817</v>
      </c>
      <c r="D56" s="44"/>
    </row>
    <row r="57" spans="1:4" ht="18.95" customHeight="1" x14ac:dyDescent="0.25">
      <c r="A57" s="185"/>
      <c r="B57" s="268" t="s">
        <v>468</v>
      </c>
      <c r="C57" s="269">
        <f>+'[1]ingresos 62'!$I$53</f>
        <v>104622</v>
      </c>
      <c r="D57" s="270"/>
    </row>
    <row r="58" spans="1:4" ht="18.95" customHeight="1" x14ac:dyDescent="0.25">
      <c r="A58" s="3" t="s">
        <v>106</v>
      </c>
      <c r="B58" s="17" t="s">
        <v>460</v>
      </c>
      <c r="C58" s="197"/>
      <c r="D58" s="44">
        <f>SUM(C59:C62)</f>
        <v>333184</v>
      </c>
    </row>
    <row r="59" spans="1:4" ht="18.95" customHeight="1" x14ac:dyDescent="0.25">
      <c r="A59" s="3"/>
      <c r="B59" s="15" t="s">
        <v>442</v>
      </c>
      <c r="C59" s="36">
        <f>+'[1]ingresos 62'!$I$54</f>
        <v>73553</v>
      </c>
      <c r="D59" s="44"/>
    </row>
    <row r="60" spans="1:4" ht="18.95" customHeight="1" x14ac:dyDescent="0.25">
      <c r="A60" s="3"/>
      <c r="B60" s="15" t="s">
        <v>469</v>
      </c>
      <c r="C60" s="36">
        <f>+'[1]ingresos 62'!$I$55</f>
        <v>72438</v>
      </c>
      <c r="D60" s="44"/>
    </row>
    <row r="61" spans="1:4" ht="18.95" customHeight="1" x14ac:dyDescent="0.25">
      <c r="A61" s="3"/>
      <c r="B61" s="15" t="s">
        <v>526</v>
      </c>
      <c r="C61" s="36">
        <f>+'[1]ingresos 62'!$I$56</f>
        <v>118193</v>
      </c>
      <c r="D61" s="44"/>
    </row>
    <row r="62" spans="1:4" ht="18.95" customHeight="1" x14ac:dyDescent="0.25">
      <c r="A62" s="3"/>
      <c r="B62" s="15" t="s">
        <v>573</v>
      </c>
      <c r="C62" s="36">
        <f>+'[1]ingresos 62'!$I$57</f>
        <v>69000</v>
      </c>
      <c r="D62" s="44"/>
    </row>
    <row r="63" spans="1:4" ht="18.95" customHeight="1" x14ac:dyDescent="0.25">
      <c r="A63" s="3" t="s">
        <v>527</v>
      </c>
      <c r="B63" s="17" t="s">
        <v>534</v>
      </c>
      <c r="C63" s="197"/>
      <c r="D63" s="44">
        <f>+'[1]ingresos 62'!$I$58</f>
        <v>1299373</v>
      </c>
    </row>
    <row r="64" spans="1:4" ht="18.95" customHeight="1" x14ac:dyDescent="0.25">
      <c r="A64" s="3">
        <v>648</v>
      </c>
      <c r="B64" s="46" t="s">
        <v>107</v>
      </c>
      <c r="C64" s="198"/>
      <c r="D64" s="7">
        <f>SUM(C65:C70)</f>
        <v>830514</v>
      </c>
    </row>
    <row r="65" spans="1:4" ht="20.100000000000001" customHeight="1" x14ac:dyDescent="0.25">
      <c r="A65" s="3"/>
      <c r="B65" s="15" t="s">
        <v>386</v>
      </c>
      <c r="C65" s="251">
        <f>+'[1]ingresos 62'!$I$60</f>
        <v>170000</v>
      </c>
      <c r="D65" s="44"/>
    </row>
    <row r="66" spans="1:4" ht="17.100000000000001" customHeight="1" x14ac:dyDescent="0.25">
      <c r="A66" s="3"/>
      <c r="B66" s="15" t="s">
        <v>537</v>
      </c>
      <c r="C66" s="251">
        <f>+'[1]ingresos 62'!$I$61</f>
        <v>185000</v>
      </c>
      <c r="D66" s="44"/>
    </row>
    <row r="67" spans="1:4" ht="17.100000000000001" customHeight="1" x14ac:dyDescent="0.25">
      <c r="A67" s="3"/>
      <c r="B67" s="15" t="s">
        <v>108</v>
      </c>
      <c r="C67" s="251">
        <f>+'[1]ingresos 62'!$I$62</f>
        <v>20000</v>
      </c>
      <c r="D67" s="44"/>
    </row>
    <row r="68" spans="1:4" ht="17.100000000000001" customHeight="1" x14ac:dyDescent="0.25">
      <c r="A68" s="3"/>
      <c r="B68" s="15" t="s">
        <v>574</v>
      </c>
      <c r="C68" s="251">
        <f>+'[1]ingresos 62'!$I$63</f>
        <v>225514</v>
      </c>
      <c r="D68" s="44"/>
    </row>
    <row r="69" spans="1:4" ht="17.100000000000001" customHeight="1" x14ac:dyDescent="0.25">
      <c r="A69" s="3"/>
      <c r="B69" s="15" t="s">
        <v>575</v>
      </c>
      <c r="C69" s="251">
        <f>+'[1]ingresos 62'!$I$64</f>
        <v>170000</v>
      </c>
      <c r="D69" s="44"/>
    </row>
    <row r="70" spans="1:4" ht="17.100000000000001" customHeight="1" x14ac:dyDescent="0.25">
      <c r="A70" s="3"/>
      <c r="B70" s="15" t="s">
        <v>651</v>
      </c>
      <c r="C70" s="251">
        <f>+'[1]ingresos 62'!$I$65</f>
        <v>60000</v>
      </c>
      <c r="D70" s="44"/>
    </row>
    <row r="71" spans="1:4" ht="17.100000000000001" customHeight="1" x14ac:dyDescent="0.25">
      <c r="A71" s="3" t="s">
        <v>333</v>
      </c>
      <c r="B71" s="46" t="s">
        <v>334</v>
      </c>
      <c r="C71" s="198"/>
      <c r="D71" s="7">
        <f>SUM(C73:C74)</f>
        <v>166500</v>
      </c>
    </row>
    <row r="72" spans="1:4" ht="17.100000000000001" customHeight="1" x14ac:dyDescent="0.25">
      <c r="A72" s="3"/>
      <c r="B72" s="15" t="s">
        <v>380</v>
      </c>
      <c r="C72" s="199"/>
      <c r="D72" s="44"/>
    </row>
    <row r="73" spans="1:4" ht="17.100000000000001" customHeight="1" x14ac:dyDescent="0.25">
      <c r="A73" s="3"/>
      <c r="B73" s="169" t="s">
        <v>470</v>
      </c>
      <c r="C73" s="251">
        <f>+'[1]ingresos 62'!$I$68</f>
        <v>80000</v>
      </c>
      <c r="D73" s="44"/>
    </row>
    <row r="74" spans="1:4" ht="17.100000000000001" customHeight="1" x14ac:dyDescent="0.25">
      <c r="A74" s="3"/>
      <c r="B74" s="169" t="s">
        <v>538</v>
      </c>
      <c r="C74" s="251">
        <f>+'[1]ingresos 62'!$I$69</f>
        <v>86500</v>
      </c>
      <c r="D74" s="44"/>
    </row>
    <row r="75" spans="1:4" ht="17.100000000000001" hidden="1" customHeight="1" x14ac:dyDescent="0.25">
      <c r="A75" s="3"/>
      <c r="B75" s="15" t="s">
        <v>424</v>
      </c>
      <c r="C75" s="251">
        <f>+'[2]ingresos 62'!J79</f>
        <v>385000</v>
      </c>
      <c r="D75" s="44"/>
    </row>
    <row r="76" spans="1:4" ht="17.100000000000001" hidden="1" customHeight="1" x14ac:dyDescent="0.25">
      <c r="A76" s="3"/>
      <c r="B76" s="169" t="s">
        <v>471</v>
      </c>
      <c r="C76" s="251">
        <f>+'[2]ingresos 62'!J80</f>
        <v>10051450.08</v>
      </c>
      <c r="D76" s="44"/>
    </row>
    <row r="77" spans="1:4" ht="17.100000000000001" hidden="1" customHeight="1" x14ac:dyDescent="0.25">
      <c r="A77" s="3"/>
      <c r="B77" s="169" t="s">
        <v>472</v>
      </c>
      <c r="C77" s="251">
        <f>+'[2]ingresos 62'!J81</f>
        <v>64869</v>
      </c>
      <c r="D77" s="44"/>
    </row>
    <row r="78" spans="1:4" ht="17.100000000000001" hidden="1" customHeight="1" x14ac:dyDescent="0.25">
      <c r="A78" s="3"/>
      <c r="B78" s="169" t="s">
        <v>473</v>
      </c>
      <c r="C78" s="251">
        <f>+'[2]ingresos 62'!J82</f>
        <v>115000</v>
      </c>
      <c r="D78" s="44"/>
    </row>
    <row r="79" spans="1:4" ht="17.100000000000001" customHeight="1" x14ac:dyDescent="0.25">
      <c r="A79" s="188"/>
      <c r="B79" s="189" t="s">
        <v>15</v>
      </c>
      <c r="C79" s="246"/>
      <c r="D79" s="190">
        <f>+D18+D20+D28+D64+D71</f>
        <v>8588093</v>
      </c>
    </row>
    <row r="80" spans="1:4" ht="17.100000000000001" customHeight="1" x14ac:dyDescent="0.25">
      <c r="A80" s="3" t="s">
        <v>474</v>
      </c>
      <c r="B80" s="15" t="s">
        <v>475</v>
      </c>
      <c r="C80" s="199"/>
      <c r="D80" s="44">
        <f>+'[1]ingresos 62'!$I$72</f>
        <v>95000</v>
      </c>
    </row>
    <row r="81" spans="1:11" ht="17.100000000000001" customHeight="1" x14ac:dyDescent="0.25">
      <c r="A81" s="24"/>
      <c r="B81" s="27" t="s">
        <v>109</v>
      </c>
      <c r="C81" s="247"/>
      <c r="D81" s="26">
        <f>SUM(D80:D80)</f>
        <v>95000</v>
      </c>
    </row>
    <row r="82" spans="1:11" ht="18.95" customHeight="1" x14ac:dyDescent="0.25">
      <c r="A82" s="3" t="s">
        <v>110</v>
      </c>
      <c r="B82" s="47" t="s">
        <v>111</v>
      </c>
      <c r="C82" s="248"/>
      <c r="D82" s="44">
        <f>+'[1]ingresos 62'!$I$74</f>
        <v>91323</v>
      </c>
      <c r="H82" s="108">
        <f>+D86+350000</f>
        <v>9467865</v>
      </c>
    </row>
    <row r="83" spans="1:11" ht="18.95" customHeight="1" x14ac:dyDescent="0.25">
      <c r="A83" s="3" t="s">
        <v>112</v>
      </c>
      <c r="B83" s="47" t="s">
        <v>385</v>
      </c>
      <c r="C83" s="248"/>
      <c r="D83" s="44">
        <f>+'[1]ingresos 62'!$I$75</f>
        <v>286869</v>
      </c>
      <c r="F83" s="108"/>
    </row>
    <row r="84" spans="1:11" ht="18.95" customHeight="1" x14ac:dyDescent="0.25">
      <c r="A84" s="3"/>
      <c r="B84" s="47" t="s">
        <v>113</v>
      </c>
      <c r="C84" s="251"/>
      <c r="D84" s="44"/>
      <c r="F84" s="108"/>
    </row>
    <row r="85" spans="1:11" ht="18.95" customHeight="1" thickBot="1" x14ac:dyDescent="0.3">
      <c r="A85" s="24"/>
      <c r="B85" s="27" t="s">
        <v>114</v>
      </c>
      <c r="C85" s="27"/>
      <c r="D85" s="26">
        <f>SUM(D82:D84)</f>
        <v>378192</v>
      </c>
    </row>
    <row r="86" spans="1:11" ht="20.100000000000001" customHeight="1" x14ac:dyDescent="0.25">
      <c r="A86" s="136"/>
      <c r="B86" s="131" t="s">
        <v>14</v>
      </c>
      <c r="C86" s="131"/>
      <c r="D86" s="132">
        <f>+D85+D81+D79+D17+D14</f>
        <v>9117865</v>
      </c>
      <c r="G86" s="108" t="s">
        <v>634</v>
      </c>
      <c r="K86" s="108"/>
    </row>
    <row r="87" spans="1:11" ht="20.100000000000001" customHeight="1" x14ac:dyDescent="0.25">
      <c r="A87" s="274" t="s">
        <v>633</v>
      </c>
      <c r="B87" s="207"/>
      <c r="C87" s="152"/>
      <c r="D87" s="141"/>
      <c r="F87" s="108"/>
      <c r="G87" s="108"/>
    </row>
    <row r="88" spans="1:11" ht="15" customHeight="1" x14ac:dyDescent="0.25">
      <c r="A88" s="275" t="s">
        <v>658</v>
      </c>
      <c r="B88" s="208"/>
      <c r="C88" s="49"/>
      <c r="F88" s="108"/>
      <c r="G88" s="258" t="e">
        <f>+#REF!+385000</f>
        <v>#REF!</v>
      </c>
      <c r="H88" s="108" t="e">
        <f>+#REF!-1151072</f>
        <v>#REF!</v>
      </c>
    </row>
    <row r="89" spans="1:11" ht="15" customHeight="1" x14ac:dyDescent="0.25">
      <c r="A89" s="48"/>
      <c r="B89" s="49"/>
      <c r="C89" s="49"/>
    </row>
    <row r="90" spans="1:11" ht="17.25" customHeight="1" x14ac:dyDescent="0.25">
      <c r="G90" s="108" t="e">
        <f>+#REF!-1270000</f>
        <v>#REF!</v>
      </c>
    </row>
    <row r="91" spans="1:11" ht="17.25" customHeight="1" x14ac:dyDescent="0.25">
      <c r="G91" s="108" t="e">
        <f>+#REF!-1151072</f>
        <v>#REF!</v>
      </c>
    </row>
    <row r="97" spans="4:4" ht="17.25" customHeight="1" x14ac:dyDescent="0.25">
      <c r="D97" s="108"/>
    </row>
    <row r="98" spans="4:4" ht="17.25" customHeight="1" x14ac:dyDescent="0.25">
      <c r="D98" s="108"/>
    </row>
  </sheetData>
  <printOptions horizontalCentered="1"/>
  <pageMargins left="1.1811023622047245" right="0.98425196850393704" top="1.1811023622047245" bottom="0.78740157480314965" header="0.39370078740157483" footer="0.39370078740157483"/>
  <pageSetup paperSize="9" scale="60" firstPageNumber="36" orientation="portrait" useFirstPageNumber="1" r:id="rId1"/>
  <headerFooter alignWithMargins="0"/>
  <rowBreaks count="3" manualBreakCount="3">
    <brk id="57" max="5" man="1"/>
    <brk id="88" max="5" man="1"/>
    <brk id="90" max="4" man="1"/>
  </rowBreaks>
  <ignoredErrors>
    <ignoredError sqref="D3 A1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6"/>
  <dimension ref="B1:I58"/>
  <sheetViews>
    <sheetView view="pageBreakPreview" zoomScale="80" zoomScaleNormal="100" zoomScaleSheetLayoutView="80" workbookViewId="0">
      <selection activeCell="B4" sqref="B4"/>
    </sheetView>
  </sheetViews>
  <sheetFormatPr baseColWidth="10" defaultColWidth="11.42578125" defaultRowHeight="17.25" customHeight="1" x14ac:dyDescent="0.25"/>
  <cols>
    <col min="1" max="1" width="3.140625" style="51" customWidth="1"/>
    <col min="2" max="2" width="12.140625" style="51" customWidth="1"/>
    <col min="3" max="3" width="68.7109375" style="51" customWidth="1"/>
    <col min="4" max="4" width="11.7109375" style="51" customWidth="1"/>
    <col min="5" max="5" width="15.140625" style="51" customWidth="1"/>
    <col min="6" max="16384" width="11.42578125" style="51"/>
  </cols>
  <sheetData>
    <row r="1" spans="2:9" ht="17.25" customHeight="1" x14ac:dyDescent="0.25">
      <c r="B1" s="50"/>
    </row>
    <row r="2" spans="2:9" ht="17.25" hidden="1" customHeight="1" x14ac:dyDescent="0.25">
      <c r="B2" s="50"/>
      <c r="C2" s="53"/>
    </row>
    <row r="3" spans="2:9" ht="17.25" customHeight="1" x14ac:dyDescent="0.25">
      <c r="B3" s="29" t="s">
        <v>720</v>
      </c>
    </row>
    <row r="4" spans="2:9" ht="21" customHeight="1" x14ac:dyDescent="0.25">
      <c r="B4" s="279" t="s">
        <v>712</v>
      </c>
    </row>
    <row r="5" spans="2:9" ht="6.75" customHeight="1" x14ac:dyDescent="0.25">
      <c r="B5" s="50"/>
    </row>
    <row r="6" spans="2:9" ht="42" customHeight="1" x14ac:dyDescent="0.25">
      <c r="B6" s="128" t="s">
        <v>36</v>
      </c>
      <c r="C6" s="142" t="s">
        <v>1</v>
      </c>
      <c r="D6" s="142"/>
      <c r="E6" s="128">
        <v>2023</v>
      </c>
    </row>
    <row r="7" spans="2:9" ht="20.100000000000001" customHeight="1" x14ac:dyDescent="0.25">
      <c r="B7" s="3">
        <v>640</v>
      </c>
      <c r="C7" s="143" t="s">
        <v>115</v>
      </c>
      <c r="D7" s="54"/>
      <c r="E7" s="55">
        <f>SUM(E8:E10)</f>
        <v>3900000</v>
      </c>
    </row>
    <row r="8" spans="2:9" ht="20.100000000000001" customHeight="1" x14ac:dyDescent="0.25">
      <c r="B8" s="3"/>
      <c r="C8" s="56" t="s">
        <v>409</v>
      </c>
      <c r="D8" s="106"/>
      <c r="E8" s="44">
        <v>2500000</v>
      </c>
    </row>
    <row r="9" spans="2:9" ht="20.100000000000001" customHeight="1" x14ac:dyDescent="0.25">
      <c r="B9" s="3"/>
      <c r="C9" s="56" t="s">
        <v>410</v>
      </c>
      <c r="D9" s="106"/>
      <c r="E9" s="44">
        <v>600000</v>
      </c>
    </row>
    <row r="10" spans="2:9" ht="20.100000000000001" customHeight="1" x14ac:dyDescent="0.25">
      <c r="B10" s="3"/>
      <c r="C10" s="56" t="s">
        <v>411</v>
      </c>
      <c r="D10" s="196"/>
      <c r="E10" s="44">
        <v>800000</v>
      </c>
    </row>
    <row r="11" spans="2:9" ht="20.100000000000001" customHeight="1" x14ac:dyDescent="0.25">
      <c r="B11" s="3" t="s">
        <v>412</v>
      </c>
      <c r="C11" s="56" t="s">
        <v>530</v>
      </c>
      <c r="D11" s="56"/>
      <c r="E11" s="7">
        <f>SUM(D12:D31)</f>
        <v>6198607</v>
      </c>
      <c r="G11" s="50"/>
      <c r="H11" s="51">
        <f>1575124+845821+700000</f>
        <v>3120945</v>
      </c>
    </row>
    <row r="12" spans="2:9" ht="20.100000000000001" customHeight="1" x14ac:dyDescent="0.25">
      <c r="B12" s="3"/>
      <c r="C12" s="56" t="s">
        <v>529</v>
      </c>
      <c r="D12" s="57">
        <v>3449133</v>
      </c>
      <c r="E12" s="7"/>
      <c r="G12" s="50"/>
      <c r="I12" s="51">
        <f>59049+1844981+45103+1500000</f>
        <v>3449133</v>
      </c>
    </row>
    <row r="13" spans="2:9" ht="20.100000000000001" customHeight="1" x14ac:dyDescent="0.25">
      <c r="B13" s="3"/>
      <c r="C13" s="56" t="s">
        <v>577</v>
      </c>
      <c r="D13" s="196"/>
      <c r="E13" s="44"/>
      <c r="G13" s="50"/>
    </row>
    <row r="14" spans="2:9" ht="20.100000000000001" customHeight="1" x14ac:dyDescent="0.25">
      <c r="B14" s="3"/>
      <c r="C14" s="56" t="s">
        <v>578</v>
      </c>
      <c r="D14" s="196"/>
      <c r="E14" s="44"/>
      <c r="G14" s="50"/>
    </row>
    <row r="15" spans="2:9" ht="20.100000000000001" customHeight="1" x14ac:dyDescent="0.25">
      <c r="B15" s="3"/>
      <c r="C15" s="56" t="s">
        <v>579</v>
      </c>
      <c r="D15" s="196"/>
      <c r="E15" s="44"/>
      <c r="G15" s="50"/>
    </row>
    <row r="16" spans="2:9" ht="20.100000000000001" customHeight="1" x14ac:dyDescent="0.25">
      <c r="B16" s="3"/>
      <c r="C16" s="56" t="s">
        <v>580</v>
      </c>
      <c r="D16" s="196"/>
      <c r="E16" s="44"/>
      <c r="G16" s="50"/>
    </row>
    <row r="17" spans="2:9" ht="20.100000000000001" customHeight="1" x14ac:dyDescent="0.25">
      <c r="B17" s="3"/>
      <c r="C17" s="56" t="s">
        <v>581</v>
      </c>
      <c r="D17" s="57">
        <v>72999</v>
      </c>
      <c r="E17" s="44"/>
      <c r="G17" s="50"/>
      <c r="I17" s="51">
        <f>32587+40412</f>
        <v>72999</v>
      </c>
    </row>
    <row r="18" spans="2:9" ht="20.100000000000001" customHeight="1" x14ac:dyDescent="0.25">
      <c r="B18" s="3"/>
      <c r="C18" s="56" t="s">
        <v>531</v>
      </c>
      <c r="D18" s="196"/>
      <c r="E18" s="44"/>
      <c r="G18" s="50"/>
    </row>
    <row r="19" spans="2:9" ht="20.100000000000001" customHeight="1" x14ac:dyDescent="0.25">
      <c r="B19" s="3"/>
      <c r="C19" s="56" t="s">
        <v>582</v>
      </c>
      <c r="D19" s="196"/>
      <c r="E19" s="44"/>
      <c r="G19" s="50"/>
    </row>
    <row r="20" spans="2:9" ht="20.100000000000001" customHeight="1" x14ac:dyDescent="0.25">
      <c r="B20" s="3"/>
      <c r="C20" s="56" t="s">
        <v>583</v>
      </c>
      <c r="D20" s="57">
        <v>287931</v>
      </c>
      <c r="E20" s="44"/>
      <c r="G20" s="50"/>
    </row>
    <row r="21" spans="2:9" ht="20.100000000000001" customHeight="1" x14ac:dyDescent="0.25">
      <c r="B21" s="3"/>
      <c r="C21" s="56" t="s">
        <v>584</v>
      </c>
      <c r="D21" s="196"/>
      <c r="E21" s="44"/>
      <c r="G21" s="50"/>
    </row>
    <row r="22" spans="2:9" ht="20.100000000000001" customHeight="1" x14ac:dyDescent="0.25">
      <c r="B22" s="3"/>
      <c r="C22" s="56" t="s">
        <v>585</v>
      </c>
      <c r="D22" s="57">
        <v>150103</v>
      </c>
      <c r="E22" s="44"/>
      <c r="G22" s="50"/>
    </row>
    <row r="23" spans="2:9" ht="20.100000000000001" customHeight="1" x14ac:dyDescent="0.25">
      <c r="B23" s="3"/>
      <c r="C23" s="56" t="s">
        <v>586</v>
      </c>
      <c r="D23" s="196"/>
      <c r="E23" s="44"/>
      <c r="G23" s="50"/>
    </row>
    <row r="24" spans="2:9" ht="20.100000000000001" customHeight="1" x14ac:dyDescent="0.25">
      <c r="B24" s="3"/>
      <c r="C24" s="56" t="s">
        <v>587</v>
      </c>
      <c r="D24" s="196"/>
      <c r="E24" s="44"/>
      <c r="G24" s="50"/>
    </row>
    <row r="25" spans="2:9" ht="20.100000000000001" customHeight="1" x14ac:dyDescent="0.25">
      <c r="B25" s="3"/>
      <c r="C25" s="56" t="s">
        <v>588</v>
      </c>
      <c r="D25" s="57">
        <v>256009</v>
      </c>
      <c r="E25" s="44"/>
      <c r="G25" s="50"/>
    </row>
    <row r="26" spans="2:9" ht="20.100000000000001" customHeight="1" x14ac:dyDescent="0.25">
      <c r="B26" s="3"/>
      <c r="C26" s="56" t="s">
        <v>589</v>
      </c>
      <c r="D26" s="196"/>
      <c r="E26" s="44"/>
      <c r="G26" s="50"/>
    </row>
    <row r="27" spans="2:9" ht="20.100000000000001" customHeight="1" x14ac:dyDescent="0.25">
      <c r="B27" s="3"/>
      <c r="C27" s="56" t="s">
        <v>590</v>
      </c>
      <c r="D27" s="57">
        <v>1885083</v>
      </c>
      <c r="E27" s="44"/>
      <c r="G27" s="50"/>
    </row>
    <row r="28" spans="2:9" ht="20.100000000000001" customHeight="1" x14ac:dyDescent="0.25">
      <c r="B28" s="3"/>
      <c r="C28" s="56" t="s">
        <v>591</v>
      </c>
      <c r="D28" s="196"/>
      <c r="E28" s="44"/>
      <c r="G28" s="50"/>
    </row>
    <row r="29" spans="2:9" ht="20.100000000000001" customHeight="1" x14ac:dyDescent="0.25">
      <c r="B29" s="3"/>
      <c r="C29" s="56" t="s">
        <v>600</v>
      </c>
      <c r="D29" s="57">
        <v>41477</v>
      </c>
      <c r="E29" s="44"/>
      <c r="G29" s="50"/>
    </row>
    <row r="30" spans="2:9" ht="20.100000000000001" customHeight="1" x14ac:dyDescent="0.25">
      <c r="B30" s="3"/>
      <c r="C30" s="56" t="s">
        <v>592</v>
      </c>
      <c r="D30" s="196"/>
      <c r="E30" s="44"/>
      <c r="G30" s="50"/>
    </row>
    <row r="31" spans="2:9" ht="20.100000000000001" customHeight="1" x14ac:dyDescent="0.25">
      <c r="B31" s="3"/>
      <c r="C31" s="56" t="s">
        <v>593</v>
      </c>
      <c r="D31" s="57">
        <v>55872</v>
      </c>
      <c r="E31" s="44"/>
      <c r="G31" s="50"/>
    </row>
    <row r="32" spans="2:9" ht="20.100000000000001" customHeight="1" x14ac:dyDescent="0.25">
      <c r="B32" s="3"/>
      <c r="C32" s="56" t="s">
        <v>594</v>
      </c>
      <c r="D32" s="196"/>
      <c r="E32" s="44"/>
      <c r="G32" s="50"/>
    </row>
    <row r="33" spans="2:9" ht="20.100000000000001" customHeight="1" x14ac:dyDescent="0.25">
      <c r="B33" s="3" t="s">
        <v>413</v>
      </c>
      <c r="C33" s="56" t="s">
        <v>432</v>
      </c>
      <c r="D33" s="196"/>
      <c r="E33" s="7">
        <f>+D34</f>
        <v>1504171</v>
      </c>
      <c r="G33" s="50"/>
    </row>
    <row r="34" spans="2:9" ht="20.100000000000001" customHeight="1" x14ac:dyDescent="0.25">
      <c r="B34" s="3"/>
      <c r="C34" s="56" t="s">
        <v>345</v>
      </c>
      <c r="D34" s="57">
        <v>1504171</v>
      </c>
      <c r="E34" s="44"/>
    </row>
    <row r="35" spans="2:9" ht="20.100000000000001" customHeight="1" x14ac:dyDescent="0.25">
      <c r="B35" s="3"/>
      <c r="C35" s="56" t="s">
        <v>595</v>
      </c>
      <c r="D35" s="106"/>
      <c r="E35" s="44"/>
      <c r="I35" s="50"/>
    </row>
    <row r="36" spans="2:9" ht="20.100000000000001" customHeight="1" x14ac:dyDescent="0.25">
      <c r="B36" s="3"/>
      <c r="C36" s="56" t="s">
        <v>596</v>
      </c>
      <c r="D36" s="106"/>
      <c r="E36" s="44"/>
      <c r="I36" s="50"/>
    </row>
    <row r="37" spans="2:9" ht="20.100000000000001" customHeight="1" x14ac:dyDescent="0.25">
      <c r="B37" s="3" t="s">
        <v>394</v>
      </c>
      <c r="C37" s="54" t="s">
        <v>395</v>
      </c>
      <c r="D37" s="239"/>
      <c r="E37" s="55">
        <f>SUM(E38:E40)</f>
        <v>3022906</v>
      </c>
      <c r="G37" s="50"/>
    </row>
    <row r="38" spans="2:9" ht="20.100000000000001" customHeight="1" x14ac:dyDescent="0.25">
      <c r="B38" s="3"/>
      <c r="C38" s="166" t="s">
        <v>655</v>
      </c>
      <c r="D38" s="196"/>
      <c r="E38" s="44">
        <v>1984768</v>
      </c>
      <c r="G38" s="50"/>
    </row>
    <row r="39" spans="2:9" ht="20.100000000000001" customHeight="1" x14ac:dyDescent="0.25">
      <c r="B39" s="3"/>
      <c r="C39" s="166" t="s">
        <v>656</v>
      </c>
      <c r="D39" s="196"/>
      <c r="E39" s="44">
        <v>694281</v>
      </c>
      <c r="G39" s="50"/>
    </row>
    <row r="40" spans="2:9" ht="20.100000000000001" customHeight="1" x14ac:dyDescent="0.25">
      <c r="B40" s="3"/>
      <c r="C40" s="166" t="s">
        <v>657</v>
      </c>
      <c r="D40" s="196"/>
      <c r="E40" s="44">
        <v>343857</v>
      </c>
      <c r="G40" s="50"/>
    </row>
    <row r="41" spans="2:9" ht="20.100000000000001" customHeight="1" x14ac:dyDescent="0.25">
      <c r="B41" s="3" t="s">
        <v>414</v>
      </c>
      <c r="C41" s="54" t="s">
        <v>415</v>
      </c>
      <c r="D41" s="239"/>
      <c r="E41" s="55">
        <f>SUM(D42:D46)</f>
        <v>817615</v>
      </c>
      <c r="G41" s="50"/>
    </row>
    <row r="42" spans="2:9" ht="20.100000000000001" customHeight="1" x14ac:dyDescent="0.25">
      <c r="B42" s="3"/>
      <c r="C42" s="56" t="s">
        <v>433</v>
      </c>
      <c r="D42" s="57">
        <v>400000</v>
      </c>
      <c r="E42" s="55"/>
      <c r="G42" s="50"/>
    </row>
    <row r="43" spans="2:9" ht="20.100000000000001" customHeight="1" x14ac:dyDescent="0.25">
      <c r="B43" s="3"/>
      <c r="C43" s="56" t="s">
        <v>597</v>
      </c>
      <c r="D43" s="106"/>
      <c r="E43" s="44"/>
    </row>
    <row r="44" spans="2:9" ht="20.100000000000001" customHeight="1" x14ac:dyDescent="0.25">
      <c r="B44" s="3"/>
      <c r="C44" s="56" t="s">
        <v>598</v>
      </c>
      <c r="D44" s="106"/>
      <c r="E44" s="44"/>
    </row>
    <row r="45" spans="2:9" ht="20.100000000000001" customHeight="1" x14ac:dyDescent="0.25">
      <c r="B45" s="3"/>
      <c r="C45" s="56" t="s">
        <v>434</v>
      </c>
      <c r="D45" s="57">
        <v>235147</v>
      </c>
      <c r="E45" s="44"/>
    </row>
    <row r="46" spans="2:9" ht="20.100000000000001" customHeight="1" x14ac:dyDescent="0.25">
      <c r="B46" s="3"/>
      <c r="C46" s="56" t="s">
        <v>599</v>
      </c>
      <c r="D46" s="57">
        <v>182468</v>
      </c>
      <c r="E46" s="44"/>
    </row>
    <row r="47" spans="2:9" ht="24.95" customHeight="1" thickBot="1" x14ac:dyDescent="0.3">
      <c r="B47" s="24"/>
      <c r="C47" s="27" t="s">
        <v>15</v>
      </c>
      <c r="D47" s="27"/>
      <c r="E47" s="26">
        <f>+E41+E37+E33+E11+E7</f>
        <v>15443299</v>
      </c>
    </row>
    <row r="48" spans="2:9" ht="30" customHeight="1" x14ac:dyDescent="0.25">
      <c r="B48" s="136"/>
      <c r="C48" s="131" t="s">
        <v>14</v>
      </c>
      <c r="D48" s="131"/>
      <c r="E48" s="132">
        <f t="shared" ref="E48" si="0">+E47</f>
        <v>15443299</v>
      </c>
    </row>
    <row r="49" spans="2:4" ht="17.25" customHeight="1" x14ac:dyDescent="0.25">
      <c r="B49" s="50" t="s">
        <v>116</v>
      </c>
    </row>
    <row r="50" spans="2:4" ht="17.25" customHeight="1" x14ac:dyDescent="0.25">
      <c r="B50" s="283"/>
      <c r="C50" s="284"/>
      <c r="D50" s="58"/>
    </row>
    <row r="51" spans="2:4" ht="17.25" customHeight="1" x14ac:dyDescent="0.25">
      <c r="B51" s="59"/>
    </row>
    <row r="52" spans="2:4" ht="17.25" customHeight="1" x14ac:dyDescent="0.25">
      <c r="B52" s="59"/>
    </row>
    <row r="53" spans="2:4" ht="17.25" customHeight="1" x14ac:dyDescent="0.25">
      <c r="B53" s="59"/>
    </row>
    <row r="54" spans="2:4" ht="17.25" customHeight="1" x14ac:dyDescent="0.25">
      <c r="B54" s="59"/>
    </row>
    <row r="55" spans="2:4" ht="17.25" customHeight="1" x14ac:dyDescent="0.25">
      <c r="B55" s="59"/>
    </row>
    <row r="56" spans="2:4" ht="17.25" customHeight="1" x14ac:dyDescent="0.25">
      <c r="B56" s="60"/>
      <c r="C56" s="58"/>
      <c r="D56" s="58"/>
    </row>
    <row r="57" spans="2:4" ht="17.25" customHeight="1" x14ac:dyDescent="0.25">
      <c r="B57" s="59"/>
    </row>
    <row r="58" spans="2:4" ht="17.25" customHeight="1" x14ac:dyDescent="0.25">
      <c r="B58" s="59"/>
    </row>
  </sheetData>
  <mergeCells count="1">
    <mergeCell ref="B50:C50"/>
  </mergeCells>
  <printOptions horizontalCentered="1"/>
  <pageMargins left="0.98425196850393704" right="0.98425196850393704" top="1.3779527559055118" bottom="1.1811023622047245" header="0.39370078740157483" footer="0.39370078740157483"/>
  <pageSetup paperSize="9" scale="65" orientation="portrait" r:id="rId1"/>
  <headerFooter alignWithMargins="0">
    <oddHeader xml:space="preserve">&amp;R&amp;8
</oddHeader>
    <oddFooter xml:space="preserve">&amp;R&amp;"Comic Sans MS,Normal"&amp;12   &amp;10 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7"/>
  <dimension ref="A1:F32"/>
  <sheetViews>
    <sheetView view="pageBreakPreview" zoomScale="90" zoomScaleNormal="75" zoomScaleSheetLayoutView="90" workbookViewId="0">
      <selection activeCell="B19" sqref="B19"/>
    </sheetView>
  </sheetViews>
  <sheetFormatPr baseColWidth="10" defaultColWidth="11.42578125" defaultRowHeight="17.25" customHeight="1" x14ac:dyDescent="0.25"/>
  <cols>
    <col min="1" max="1" width="11.85546875" style="51" customWidth="1"/>
    <col min="2" max="2" width="49.42578125" style="51" customWidth="1"/>
    <col min="3" max="3" width="9.28515625" style="51" customWidth="1"/>
    <col min="4" max="4" width="13.85546875" style="51" customWidth="1"/>
    <col min="5" max="16384" width="11.42578125" style="51"/>
  </cols>
  <sheetData>
    <row r="1" spans="1:4" ht="17.25" customHeight="1" x14ac:dyDescent="0.25">
      <c r="A1" s="52" t="s">
        <v>718</v>
      </c>
    </row>
    <row r="2" spans="1:4" ht="17.25" customHeight="1" x14ac:dyDescent="0.25">
      <c r="A2" s="279" t="s">
        <v>661</v>
      </c>
    </row>
    <row r="3" spans="1:4" ht="30" customHeight="1" x14ac:dyDescent="0.25">
      <c r="A3" s="128" t="s">
        <v>36</v>
      </c>
      <c r="B3" s="128" t="s">
        <v>1</v>
      </c>
      <c r="C3" s="128"/>
      <c r="D3" s="128">
        <v>2023</v>
      </c>
    </row>
    <row r="4" spans="1:4" ht="20.100000000000001" customHeight="1" x14ac:dyDescent="0.25">
      <c r="A4" s="3">
        <v>211</v>
      </c>
      <c r="B4" s="144" t="s">
        <v>124</v>
      </c>
      <c r="C4" s="144"/>
      <c r="D4" s="55">
        <v>32000</v>
      </c>
    </row>
    <row r="5" spans="1:4" ht="20.100000000000001" customHeight="1" x14ac:dyDescent="0.25">
      <c r="A5" s="3" t="s">
        <v>125</v>
      </c>
      <c r="B5" s="64" t="s">
        <v>126</v>
      </c>
      <c r="C5" s="64"/>
      <c r="D5" s="55">
        <v>284000</v>
      </c>
    </row>
    <row r="6" spans="1:4" ht="20.100000000000001" customHeight="1" x14ac:dyDescent="0.25">
      <c r="A6" s="3" t="s">
        <v>51</v>
      </c>
      <c r="B6" s="64" t="s">
        <v>52</v>
      </c>
      <c r="C6" s="64"/>
      <c r="D6" s="55">
        <v>36571</v>
      </c>
    </row>
    <row r="7" spans="1:4" ht="20.100000000000001" customHeight="1" x14ac:dyDescent="0.25">
      <c r="A7" s="3" t="s">
        <v>50</v>
      </c>
      <c r="B7" s="64" t="s">
        <v>49</v>
      </c>
      <c r="C7" s="64"/>
      <c r="D7" s="55">
        <v>1200</v>
      </c>
    </row>
    <row r="8" spans="1:4" ht="20.100000000000001" customHeight="1" x14ac:dyDescent="0.25">
      <c r="A8" s="3" t="s">
        <v>34</v>
      </c>
      <c r="B8" s="64" t="s">
        <v>33</v>
      </c>
      <c r="C8" s="64"/>
      <c r="D8" s="55">
        <v>1000</v>
      </c>
    </row>
    <row r="9" spans="1:4" ht="20.100000000000001" customHeight="1" x14ac:dyDescent="0.25">
      <c r="A9" s="3" t="s">
        <v>48</v>
      </c>
      <c r="B9" s="64" t="s">
        <v>127</v>
      </c>
      <c r="C9" s="64"/>
      <c r="D9" s="55">
        <v>750</v>
      </c>
    </row>
    <row r="10" spans="1:4" ht="20.100000000000001" customHeight="1" x14ac:dyDescent="0.25">
      <c r="A10" s="3" t="s">
        <v>32</v>
      </c>
      <c r="B10" s="64" t="s">
        <v>31</v>
      </c>
      <c r="C10" s="64"/>
      <c r="D10" s="55">
        <v>116801</v>
      </c>
    </row>
    <row r="11" spans="1:4" ht="20.100000000000001" customHeight="1" x14ac:dyDescent="0.25">
      <c r="A11" s="3" t="s">
        <v>128</v>
      </c>
      <c r="B11" s="64" t="s">
        <v>129</v>
      </c>
      <c r="C11" s="64"/>
      <c r="D11" s="55">
        <f>SUM(C12:C13)</f>
        <v>384983</v>
      </c>
    </row>
    <row r="12" spans="1:4" ht="20.100000000000001" customHeight="1" x14ac:dyDescent="0.25">
      <c r="A12" s="3"/>
      <c r="B12" s="64" t="s">
        <v>484</v>
      </c>
      <c r="C12" s="65">
        <v>91983</v>
      </c>
      <c r="D12" s="55"/>
    </row>
    <row r="13" spans="1:4" ht="20.100000000000001" customHeight="1" x14ac:dyDescent="0.25">
      <c r="A13" s="3"/>
      <c r="B13" s="64" t="s">
        <v>332</v>
      </c>
      <c r="C13" s="65">
        <v>293000</v>
      </c>
      <c r="D13" s="55"/>
    </row>
    <row r="14" spans="1:4" ht="20.100000000000001" customHeight="1" x14ac:dyDescent="0.25">
      <c r="A14" s="3" t="s">
        <v>28</v>
      </c>
      <c r="B14" s="56" t="s">
        <v>27</v>
      </c>
      <c r="C14" s="56"/>
      <c r="D14" s="55">
        <v>4500</v>
      </c>
    </row>
    <row r="15" spans="1:4" ht="20.100000000000001" customHeight="1" x14ac:dyDescent="0.25">
      <c r="A15" s="3" t="s">
        <v>26</v>
      </c>
      <c r="B15" s="64" t="s">
        <v>53</v>
      </c>
      <c r="C15" s="64"/>
      <c r="D15" s="55">
        <v>25</v>
      </c>
    </row>
    <row r="16" spans="1:4" ht="20.100000000000001" customHeight="1" x14ac:dyDescent="0.25">
      <c r="A16" s="3">
        <v>223</v>
      </c>
      <c r="B16" s="64" t="s">
        <v>24</v>
      </c>
      <c r="C16" s="64"/>
      <c r="D16" s="55">
        <v>100</v>
      </c>
    </row>
    <row r="17" spans="1:6" ht="20.100000000000001" customHeight="1" x14ac:dyDescent="0.25">
      <c r="A17" s="3" t="s">
        <v>357</v>
      </c>
      <c r="B17" s="64" t="s">
        <v>376</v>
      </c>
      <c r="C17" s="64"/>
      <c r="D17" s="55">
        <v>7500</v>
      </c>
    </row>
    <row r="18" spans="1:6" ht="20.100000000000001" customHeight="1" x14ac:dyDescent="0.25">
      <c r="A18" s="3" t="s">
        <v>118</v>
      </c>
      <c r="B18" s="64" t="s">
        <v>119</v>
      </c>
      <c r="C18" s="64"/>
      <c r="D18" s="55">
        <v>5000</v>
      </c>
    </row>
    <row r="19" spans="1:6" ht="20.100000000000001" customHeight="1" x14ac:dyDescent="0.25">
      <c r="A19" s="3" t="s">
        <v>212</v>
      </c>
      <c r="B19" s="64" t="s">
        <v>213</v>
      </c>
      <c r="C19" s="64"/>
      <c r="D19" s="55">
        <v>8000</v>
      </c>
    </row>
    <row r="20" spans="1:6" ht="20.100000000000001" customHeight="1" x14ac:dyDescent="0.25">
      <c r="A20" s="3" t="s">
        <v>38</v>
      </c>
      <c r="B20" s="64" t="s">
        <v>323</v>
      </c>
      <c r="C20" s="64"/>
      <c r="D20" s="55">
        <v>2500</v>
      </c>
    </row>
    <row r="21" spans="1:6" ht="20.100000000000001" customHeight="1" x14ac:dyDescent="0.25">
      <c r="A21" s="24"/>
      <c r="B21" s="27" t="s">
        <v>17</v>
      </c>
      <c r="C21" s="23"/>
      <c r="D21" s="26">
        <f>SUM(D4:D20)</f>
        <v>884930</v>
      </c>
      <c r="F21" s="118"/>
    </row>
    <row r="22" spans="1:6" ht="20.100000000000001" customHeight="1" x14ac:dyDescent="0.25">
      <c r="A22" s="3" t="s">
        <v>69</v>
      </c>
      <c r="B22" s="77" t="s">
        <v>560</v>
      </c>
      <c r="C22" s="64"/>
      <c r="D22" s="55">
        <v>15300</v>
      </c>
    </row>
    <row r="23" spans="1:6" ht="20.100000000000001" customHeight="1" x14ac:dyDescent="0.25">
      <c r="A23" s="24"/>
      <c r="B23" s="27" t="s">
        <v>72</v>
      </c>
      <c r="C23" s="23"/>
      <c r="D23" s="26">
        <f>+D22</f>
        <v>15300</v>
      </c>
    </row>
    <row r="24" spans="1:6" ht="20.100000000000001" customHeight="1" x14ac:dyDescent="0.25">
      <c r="A24" s="3">
        <v>621</v>
      </c>
      <c r="B24" s="64" t="s">
        <v>621</v>
      </c>
      <c r="C24" s="64"/>
      <c r="D24" s="55">
        <v>500000</v>
      </c>
    </row>
    <row r="25" spans="1:6" ht="20.100000000000001" customHeight="1" x14ac:dyDescent="0.25">
      <c r="A25" s="3">
        <v>626</v>
      </c>
      <c r="B25" s="64" t="s">
        <v>447</v>
      </c>
      <c r="C25" s="64"/>
      <c r="D25" s="55">
        <f>SUM(C26:C27)</f>
        <v>250000</v>
      </c>
    </row>
    <row r="26" spans="1:6" ht="20.100000000000001" customHeight="1" x14ac:dyDescent="0.25">
      <c r="A26" s="3"/>
      <c r="B26" s="64" t="s">
        <v>607</v>
      </c>
      <c r="C26" s="65">
        <v>200000</v>
      </c>
      <c r="D26" s="55"/>
    </row>
    <row r="27" spans="1:6" ht="20.100000000000001" customHeight="1" x14ac:dyDescent="0.25">
      <c r="A27" s="3"/>
      <c r="B27" s="64" t="s">
        <v>608</v>
      </c>
      <c r="C27" s="65">
        <v>50000</v>
      </c>
      <c r="D27" s="55"/>
    </row>
    <row r="28" spans="1:6" ht="20.100000000000001" customHeight="1" thickBot="1" x14ac:dyDescent="0.3">
      <c r="A28" s="24"/>
      <c r="B28" s="40" t="s">
        <v>15</v>
      </c>
      <c r="C28" s="41"/>
      <c r="D28" s="26">
        <f>SUM(D24:D25)</f>
        <v>750000</v>
      </c>
    </row>
    <row r="29" spans="1:6" ht="30" customHeight="1" x14ac:dyDescent="0.25">
      <c r="A29" s="136"/>
      <c r="B29" s="131" t="s">
        <v>14</v>
      </c>
      <c r="C29" s="131"/>
      <c r="D29" s="132">
        <f>+D21+D23+D28</f>
        <v>1650230</v>
      </c>
    </row>
    <row r="30" spans="1:6" ht="17.25" customHeight="1" x14ac:dyDescent="0.25">
      <c r="A30" s="11" t="s">
        <v>552</v>
      </c>
      <c r="B30" s="66"/>
      <c r="C30" s="66"/>
      <c r="D30" s="242"/>
    </row>
    <row r="31" spans="1:6" ht="17.25" customHeight="1" x14ac:dyDescent="0.25">
      <c r="A31" s="51" t="s">
        <v>417</v>
      </c>
    </row>
    <row r="32" spans="1:6" ht="17.25" customHeight="1" x14ac:dyDescent="0.25">
      <c r="D32" s="118"/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8" orientation="portrait" r:id="rId1"/>
  <headerFooter alignWithMargins="0"/>
  <ignoredErrors>
    <ignoredError sqref="D2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8"/>
  <dimension ref="B1:G27"/>
  <sheetViews>
    <sheetView view="pageBreakPreview" zoomScale="90" zoomScaleNormal="100" zoomScaleSheetLayoutView="90" workbookViewId="0">
      <selection activeCell="B2" sqref="B2"/>
    </sheetView>
  </sheetViews>
  <sheetFormatPr baseColWidth="10" defaultColWidth="11.42578125" defaultRowHeight="17.25" customHeight="1" x14ac:dyDescent="0.25"/>
  <cols>
    <col min="1" max="1" width="1.28515625" style="51" customWidth="1"/>
    <col min="2" max="2" width="11.140625" style="51" customWidth="1"/>
    <col min="3" max="3" width="58.85546875" style="51" customWidth="1"/>
    <col min="4" max="4" width="12.7109375" style="51" customWidth="1"/>
    <col min="5" max="16384" width="11.42578125" style="51"/>
  </cols>
  <sheetData>
    <row r="1" spans="2:7" ht="17.25" customHeight="1" x14ac:dyDescent="0.25">
      <c r="B1" s="52" t="s">
        <v>721</v>
      </c>
    </row>
    <row r="2" spans="2:7" ht="17.25" customHeight="1" x14ac:dyDescent="0.25">
      <c r="B2" s="279" t="s">
        <v>661</v>
      </c>
    </row>
    <row r="3" spans="2:7" ht="30" customHeight="1" x14ac:dyDescent="0.25">
      <c r="B3" s="128" t="s">
        <v>36</v>
      </c>
      <c r="C3" s="128" t="s">
        <v>1</v>
      </c>
      <c r="D3" s="128"/>
      <c r="E3" s="128"/>
    </row>
    <row r="4" spans="2:7" ht="20.100000000000001" customHeight="1" x14ac:dyDescent="0.25">
      <c r="B4" s="3" t="s">
        <v>50</v>
      </c>
      <c r="C4" s="64" t="s">
        <v>49</v>
      </c>
      <c r="D4" s="56"/>
      <c r="E4" s="55">
        <v>500</v>
      </c>
    </row>
    <row r="5" spans="2:7" ht="20.100000000000001" customHeight="1" x14ac:dyDescent="0.25">
      <c r="B5" s="3" t="s">
        <v>34</v>
      </c>
      <c r="C5" s="56" t="s">
        <v>33</v>
      </c>
      <c r="D5" s="56"/>
      <c r="E5" s="55">
        <v>2000</v>
      </c>
    </row>
    <row r="6" spans="2:7" ht="20.100000000000001" customHeight="1" x14ac:dyDescent="0.25">
      <c r="B6" s="3" t="s">
        <v>32</v>
      </c>
      <c r="C6" s="56" t="s">
        <v>31</v>
      </c>
      <c r="D6" s="56"/>
      <c r="E6" s="55">
        <v>500</v>
      </c>
    </row>
    <row r="7" spans="2:7" ht="20.100000000000001" customHeight="1" x14ac:dyDescent="0.25">
      <c r="B7" s="3" t="s">
        <v>28</v>
      </c>
      <c r="C7" s="56" t="s">
        <v>27</v>
      </c>
      <c r="D7" s="56"/>
      <c r="E7" s="55">
        <v>500</v>
      </c>
    </row>
    <row r="8" spans="2:7" ht="20.100000000000001" customHeight="1" x14ac:dyDescent="0.25">
      <c r="B8" s="3" t="s">
        <v>26</v>
      </c>
      <c r="C8" s="56" t="s">
        <v>53</v>
      </c>
      <c r="D8" s="56"/>
      <c r="E8" s="55">
        <v>2500</v>
      </c>
    </row>
    <row r="9" spans="2:7" ht="20.100000000000001" customHeight="1" x14ac:dyDescent="0.25">
      <c r="B9" s="3">
        <v>223</v>
      </c>
      <c r="C9" s="56" t="s">
        <v>24</v>
      </c>
      <c r="D9" s="56"/>
      <c r="E9" s="55">
        <v>500</v>
      </c>
    </row>
    <row r="10" spans="2:7" ht="20.100000000000001" customHeight="1" x14ac:dyDescent="0.25">
      <c r="B10" s="3" t="s">
        <v>55</v>
      </c>
      <c r="C10" s="56" t="s">
        <v>130</v>
      </c>
      <c r="D10" s="56"/>
      <c r="E10" s="55">
        <v>2000</v>
      </c>
    </row>
    <row r="11" spans="2:7" ht="20.100000000000001" customHeight="1" x14ac:dyDescent="0.25">
      <c r="B11" s="3" t="s">
        <v>41</v>
      </c>
      <c r="C11" s="56" t="s">
        <v>73</v>
      </c>
      <c r="D11" s="56"/>
      <c r="E11" s="55">
        <v>500</v>
      </c>
    </row>
    <row r="12" spans="2:7" ht="20.100000000000001" customHeight="1" x14ac:dyDescent="0.25">
      <c r="B12" s="3" t="s">
        <v>19</v>
      </c>
      <c r="C12" s="56" t="s">
        <v>131</v>
      </c>
      <c r="D12" s="56"/>
      <c r="E12" s="55">
        <v>2000</v>
      </c>
    </row>
    <row r="13" spans="2:7" ht="20.100000000000001" customHeight="1" x14ac:dyDescent="0.25">
      <c r="B13" s="3" t="s">
        <v>80</v>
      </c>
      <c r="C13" s="56" t="s">
        <v>81</v>
      </c>
      <c r="D13" s="56"/>
      <c r="E13" s="55">
        <f>SUM(D14:D20)</f>
        <v>7505</v>
      </c>
      <c r="G13" s="50">
        <f>SUM(D14:D20)</f>
        <v>7505</v>
      </c>
    </row>
    <row r="14" spans="2:7" ht="20.100000000000001" customHeight="1" x14ac:dyDescent="0.25">
      <c r="B14" s="3"/>
      <c r="C14" s="67" t="s">
        <v>132</v>
      </c>
      <c r="D14" s="57">
        <v>2780</v>
      </c>
      <c r="E14" s="55"/>
      <c r="G14" s="50"/>
    </row>
    <row r="15" spans="2:7" ht="20.100000000000001" customHeight="1" x14ac:dyDescent="0.25">
      <c r="B15" s="3"/>
      <c r="C15" s="67" t="s">
        <v>462</v>
      </c>
      <c r="D15" s="57">
        <v>1000</v>
      </c>
      <c r="E15" s="55"/>
      <c r="G15" s="50"/>
    </row>
    <row r="16" spans="2:7" ht="20.100000000000001" customHeight="1" x14ac:dyDescent="0.25">
      <c r="B16" s="3"/>
      <c r="C16" s="56" t="s">
        <v>133</v>
      </c>
      <c r="D16" s="57">
        <v>2000</v>
      </c>
      <c r="E16" s="55"/>
    </row>
    <row r="17" spans="2:5" ht="20.100000000000001" customHeight="1" x14ac:dyDescent="0.25">
      <c r="B17" s="3"/>
      <c r="C17" s="56" t="s">
        <v>134</v>
      </c>
      <c r="D17" s="57">
        <v>500</v>
      </c>
      <c r="E17" s="55"/>
    </row>
    <row r="18" spans="2:5" ht="20.100000000000001" customHeight="1" x14ac:dyDescent="0.25">
      <c r="B18" s="3"/>
      <c r="C18" s="67" t="s">
        <v>566</v>
      </c>
      <c r="D18" s="57">
        <v>275</v>
      </c>
      <c r="E18" s="55"/>
    </row>
    <row r="19" spans="2:5" ht="20.100000000000001" customHeight="1" x14ac:dyDescent="0.25">
      <c r="B19" s="3"/>
      <c r="C19" s="67" t="s">
        <v>297</v>
      </c>
      <c r="D19" s="57">
        <v>450</v>
      </c>
      <c r="E19" s="55"/>
    </row>
    <row r="20" spans="2:5" ht="20.100000000000001" customHeight="1" x14ac:dyDescent="0.25">
      <c r="B20" s="3"/>
      <c r="C20" s="67" t="s">
        <v>403</v>
      </c>
      <c r="D20" s="57">
        <v>500</v>
      </c>
      <c r="E20" s="55"/>
    </row>
    <row r="21" spans="2:5" ht="20.100000000000001" customHeight="1" x14ac:dyDescent="0.25">
      <c r="B21" s="3" t="s">
        <v>38</v>
      </c>
      <c r="C21" s="56" t="s">
        <v>323</v>
      </c>
      <c r="D21" s="56"/>
      <c r="E21" s="55">
        <v>1000</v>
      </c>
    </row>
    <row r="22" spans="2:5" ht="20.100000000000001" customHeight="1" x14ac:dyDescent="0.25">
      <c r="B22" s="3">
        <v>240</v>
      </c>
      <c r="C22" s="56" t="s">
        <v>135</v>
      </c>
      <c r="D22" s="56"/>
      <c r="E22" s="55">
        <v>49765</v>
      </c>
    </row>
    <row r="23" spans="2:5" ht="20.100000000000001" customHeight="1" x14ac:dyDescent="0.25">
      <c r="B23" s="24"/>
      <c r="C23" s="27" t="s">
        <v>17</v>
      </c>
      <c r="D23" s="27"/>
      <c r="E23" s="26">
        <f>SUM(E4:E22)</f>
        <v>69270</v>
      </c>
    </row>
    <row r="24" spans="2:5" ht="20.100000000000001" customHeight="1" x14ac:dyDescent="0.25">
      <c r="B24" s="3">
        <v>626</v>
      </c>
      <c r="C24" s="68" t="s">
        <v>37</v>
      </c>
      <c r="D24" s="56"/>
      <c r="E24" s="55">
        <v>1000</v>
      </c>
    </row>
    <row r="25" spans="2:5" ht="20.100000000000001" customHeight="1" thickBot="1" x14ac:dyDescent="0.3">
      <c r="B25" s="24"/>
      <c r="C25" s="27" t="s">
        <v>15</v>
      </c>
      <c r="D25" s="27"/>
      <c r="E25" s="26">
        <f t="shared" ref="E25" si="0">+E24</f>
        <v>1000</v>
      </c>
    </row>
    <row r="26" spans="2:5" ht="30" customHeight="1" x14ac:dyDescent="0.25">
      <c r="B26" s="136"/>
      <c r="C26" s="131" t="s">
        <v>14</v>
      </c>
      <c r="D26" s="131"/>
      <c r="E26" s="132">
        <f t="shared" ref="E26" si="1">+E25+E23</f>
        <v>70270</v>
      </c>
    </row>
    <row r="27" spans="2:5" ht="17.25" customHeight="1" x14ac:dyDescent="0.25">
      <c r="B27" s="59"/>
    </row>
  </sheetData>
  <printOptions horizontalCentered="1"/>
  <pageMargins left="1.1811023622047245" right="0.98425196850393704" top="1.3779527559055118" bottom="1.1811023622047245" header="0.39370078740157483" footer="0.39370078740157483"/>
  <pageSetup paperSize="9" scale="65" orientation="portrait" r:id="rId1"/>
  <headerFooter alignWithMargins="0">
    <oddHeader xml:space="preserve">&amp;R&amp;8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39"/>
  <dimension ref="A1:F31"/>
  <sheetViews>
    <sheetView view="pageBreakPreview" zoomScale="90" zoomScaleNormal="75" zoomScaleSheetLayoutView="90" workbookViewId="0">
      <selection activeCell="A2" sqref="A2"/>
    </sheetView>
  </sheetViews>
  <sheetFormatPr baseColWidth="10" defaultColWidth="11.42578125" defaultRowHeight="17.25" customHeight="1" x14ac:dyDescent="0.25"/>
  <cols>
    <col min="1" max="1" width="10.5703125" style="51" customWidth="1"/>
    <col min="2" max="2" width="66.28515625" style="51" customWidth="1"/>
    <col min="3" max="3" width="13.7109375" style="51" customWidth="1"/>
    <col min="4" max="5" width="11.42578125" style="51"/>
    <col min="6" max="6" width="12.7109375" style="51" bestFit="1" customWidth="1"/>
    <col min="7" max="16384" width="11.42578125" style="51"/>
  </cols>
  <sheetData>
    <row r="1" spans="1:3" ht="17.25" customHeight="1" x14ac:dyDescent="0.25">
      <c r="A1" s="52" t="s">
        <v>722</v>
      </c>
    </row>
    <row r="2" spans="1:3" ht="17.25" customHeight="1" x14ac:dyDescent="0.25">
      <c r="A2" s="279" t="s">
        <v>661</v>
      </c>
    </row>
    <row r="3" spans="1:3" ht="30" customHeight="1" x14ac:dyDescent="0.25">
      <c r="A3" s="128" t="s">
        <v>36</v>
      </c>
      <c r="B3" s="128" t="s">
        <v>1</v>
      </c>
      <c r="C3" s="135">
        <v>2023</v>
      </c>
    </row>
    <row r="4" spans="1:3" ht="20.100000000000001" customHeight="1" x14ac:dyDescent="0.25">
      <c r="A4" s="3" t="s">
        <v>136</v>
      </c>
      <c r="B4" s="69" t="s">
        <v>318</v>
      </c>
      <c r="C4" s="55">
        <v>4000</v>
      </c>
    </row>
    <row r="5" spans="1:3" ht="20.100000000000001" customHeight="1" x14ac:dyDescent="0.25">
      <c r="A5" s="3" t="s">
        <v>35</v>
      </c>
      <c r="B5" s="17" t="s">
        <v>316</v>
      </c>
      <c r="C5" s="55">
        <v>3000</v>
      </c>
    </row>
    <row r="6" spans="1:3" ht="20.100000000000001" customHeight="1" x14ac:dyDescent="0.25">
      <c r="A6" s="3">
        <v>215</v>
      </c>
      <c r="B6" s="56" t="s">
        <v>319</v>
      </c>
      <c r="C6" s="55">
        <v>3400</v>
      </c>
    </row>
    <row r="7" spans="1:3" ht="20.100000000000001" customHeight="1" x14ac:dyDescent="0.25">
      <c r="A7" s="3" t="s">
        <v>125</v>
      </c>
      <c r="B7" s="70" t="s">
        <v>137</v>
      </c>
      <c r="C7" s="55">
        <v>45000</v>
      </c>
    </row>
    <row r="8" spans="1:3" ht="20.100000000000001" customHeight="1" x14ac:dyDescent="0.25">
      <c r="A8" s="3" t="s">
        <v>51</v>
      </c>
      <c r="B8" s="70" t="s">
        <v>52</v>
      </c>
      <c r="C8" s="55">
        <v>100</v>
      </c>
    </row>
    <row r="9" spans="1:3" ht="20.100000000000001" customHeight="1" x14ac:dyDescent="0.25">
      <c r="A9" s="3" t="s">
        <v>50</v>
      </c>
      <c r="B9" s="56" t="s">
        <v>49</v>
      </c>
      <c r="C9" s="55">
        <v>100</v>
      </c>
    </row>
    <row r="10" spans="1:3" ht="20.100000000000001" customHeight="1" x14ac:dyDescent="0.25">
      <c r="A10" s="3">
        <v>217</v>
      </c>
      <c r="B10" s="70" t="s">
        <v>138</v>
      </c>
      <c r="C10" s="55">
        <v>3000</v>
      </c>
    </row>
    <row r="11" spans="1:3" ht="20.100000000000001" customHeight="1" x14ac:dyDescent="0.25">
      <c r="A11" s="3" t="s">
        <v>34</v>
      </c>
      <c r="B11" s="56" t="s">
        <v>33</v>
      </c>
      <c r="C11" s="55">
        <v>51000</v>
      </c>
    </row>
    <row r="12" spans="1:3" ht="20.100000000000001" customHeight="1" x14ac:dyDescent="0.25">
      <c r="A12" s="3" t="s">
        <v>32</v>
      </c>
      <c r="B12" s="70" t="s">
        <v>31</v>
      </c>
      <c r="C12" s="55">
        <v>2800</v>
      </c>
    </row>
    <row r="13" spans="1:3" ht="20.100000000000001" customHeight="1" x14ac:dyDescent="0.25">
      <c r="A13" s="3" t="s">
        <v>26</v>
      </c>
      <c r="B13" s="56" t="s">
        <v>53</v>
      </c>
      <c r="C13" s="55">
        <v>900</v>
      </c>
    </row>
    <row r="14" spans="1:3" ht="20.100000000000001" customHeight="1" x14ac:dyDescent="0.25">
      <c r="A14" s="3">
        <v>223</v>
      </c>
      <c r="B14" s="70" t="s">
        <v>24</v>
      </c>
      <c r="C14" s="55">
        <v>1400</v>
      </c>
    </row>
    <row r="15" spans="1:3" ht="20.100000000000001" customHeight="1" x14ac:dyDescent="0.25">
      <c r="A15" s="3" t="s">
        <v>19</v>
      </c>
      <c r="B15" s="56" t="s">
        <v>18</v>
      </c>
      <c r="C15" s="55">
        <v>300</v>
      </c>
    </row>
    <row r="16" spans="1:3" ht="20.100000000000001" customHeight="1" x14ac:dyDescent="0.25">
      <c r="A16" s="3" t="s">
        <v>118</v>
      </c>
      <c r="B16" s="56" t="s">
        <v>119</v>
      </c>
      <c r="C16" s="55">
        <v>2900</v>
      </c>
    </row>
    <row r="17" spans="1:6" ht="20.100000000000001" customHeight="1" x14ac:dyDescent="0.25">
      <c r="A17" s="3" t="s">
        <v>38</v>
      </c>
      <c r="B17" s="70" t="s">
        <v>323</v>
      </c>
      <c r="C17" s="55">
        <v>400</v>
      </c>
    </row>
    <row r="18" spans="1:6" ht="20.100000000000001" customHeight="1" x14ac:dyDescent="0.25">
      <c r="A18" s="24"/>
      <c r="B18" s="27" t="s">
        <v>17</v>
      </c>
      <c r="C18" s="26">
        <f>SUM(C4:C17)</f>
        <v>118300</v>
      </c>
    </row>
    <row r="19" spans="1:6" ht="20.100000000000001" customHeight="1" x14ac:dyDescent="0.25">
      <c r="A19" s="3" t="s">
        <v>69</v>
      </c>
      <c r="B19" s="77" t="s">
        <v>561</v>
      </c>
      <c r="C19" s="55">
        <v>18000</v>
      </c>
    </row>
    <row r="20" spans="1:6" ht="20.100000000000001" customHeight="1" x14ac:dyDescent="0.25">
      <c r="A20" s="24"/>
      <c r="B20" s="27" t="s">
        <v>72</v>
      </c>
      <c r="C20" s="26">
        <f>+C19</f>
        <v>18000</v>
      </c>
    </row>
    <row r="21" spans="1:6" ht="20.100000000000001" customHeight="1" x14ac:dyDescent="0.25">
      <c r="A21" s="3">
        <v>625</v>
      </c>
      <c r="B21" s="56" t="s">
        <v>610</v>
      </c>
      <c r="C21" s="55">
        <v>18000</v>
      </c>
    </row>
    <row r="22" spans="1:6" s="71" customFormat="1" ht="20.100000000000001" customHeight="1" x14ac:dyDescent="0.25">
      <c r="A22" s="3">
        <v>626</v>
      </c>
      <c r="B22" s="54" t="s">
        <v>611</v>
      </c>
      <c r="C22" s="55">
        <v>8000</v>
      </c>
    </row>
    <row r="23" spans="1:6" ht="20.100000000000001" customHeight="1" x14ac:dyDescent="0.25">
      <c r="A23" s="3">
        <v>628</v>
      </c>
      <c r="B23" s="68" t="s">
        <v>612</v>
      </c>
      <c r="C23" s="55">
        <v>1478170</v>
      </c>
      <c r="E23" s="51">
        <f>1416800+31000</f>
        <v>1447800</v>
      </c>
    </row>
    <row r="24" spans="1:6" s="71" customFormat="1" ht="20.100000000000001" customHeight="1" thickBot="1" x14ac:dyDescent="0.3">
      <c r="A24" s="24"/>
      <c r="B24" s="27" t="s">
        <v>15</v>
      </c>
      <c r="C24" s="26">
        <f t="shared" ref="C24" si="0">SUM(C21:C23)</f>
        <v>1504170</v>
      </c>
      <c r="F24" s="160" t="e">
        <f>1487210-#REF!</f>
        <v>#REF!</v>
      </c>
    </row>
    <row r="25" spans="1:6" ht="30" customHeight="1" x14ac:dyDescent="0.25">
      <c r="A25" s="136"/>
      <c r="B25" s="131" t="s">
        <v>14</v>
      </c>
      <c r="C25" s="132">
        <f t="shared" ref="C25" si="1">+C18+C20+C24</f>
        <v>1640470</v>
      </c>
      <c r="F25" s="51">
        <f>197+350</f>
        <v>547</v>
      </c>
    </row>
    <row r="26" spans="1:6" ht="17.25" customHeight="1" x14ac:dyDescent="0.25">
      <c r="A26" s="267" t="s">
        <v>609</v>
      </c>
      <c r="B26" s="72"/>
      <c r="C26" s="195">
        <v>26000</v>
      </c>
    </row>
    <row r="27" spans="1:6" ht="17.25" customHeight="1" x14ac:dyDescent="0.25">
      <c r="A27" s="267" t="s">
        <v>553</v>
      </c>
      <c r="B27" s="72"/>
      <c r="C27" s="195">
        <v>600000</v>
      </c>
    </row>
    <row r="28" spans="1:6" ht="17.25" customHeight="1" x14ac:dyDescent="0.25">
      <c r="A28" s="11" t="s">
        <v>554</v>
      </c>
      <c r="C28" s="195">
        <v>450000</v>
      </c>
    </row>
    <row r="29" spans="1:6" ht="15" customHeight="1" x14ac:dyDescent="0.25">
      <c r="A29" s="51" t="s">
        <v>141</v>
      </c>
    </row>
    <row r="30" spans="1:6" ht="15" customHeight="1" x14ac:dyDescent="0.25"/>
    <row r="31" spans="1:6" ht="15" customHeight="1" x14ac:dyDescent="0.25"/>
  </sheetData>
  <printOptions horizontalCentered="1"/>
  <pageMargins left="1.1811023622047245" right="1.1811023622047245" top="1.3779527559055118" bottom="1.1811023622047245" header="0.39370078740157483" footer="0.39370078740157483"/>
  <pageSetup paperSize="9" scale="68" orientation="portrait" r:id="rId1"/>
  <headerFooter alignWithMargins="0"/>
  <ignoredErrors>
    <ignoredError sqref="C18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40"/>
  <dimension ref="A1:I46"/>
  <sheetViews>
    <sheetView view="pageBreakPreview" zoomScale="90" zoomScaleNormal="100" zoomScaleSheetLayoutView="90" workbookViewId="0">
      <selection activeCell="B46" sqref="B46"/>
    </sheetView>
  </sheetViews>
  <sheetFormatPr baseColWidth="10" defaultColWidth="11.42578125" defaultRowHeight="17.25" customHeight="1" x14ac:dyDescent="0.25"/>
  <cols>
    <col min="1" max="1" width="2.42578125" style="51" customWidth="1"/>
    <col min="2" max="2" width="11.7109375" style="51" customWidth="1"/>
    <col min="3" max="3" width="62" style="51" customWidth="1"/>
    <col min="4" max="4" width="10.28515625" style="51" customWidth="1"/>
    <col min="5" max="6" width="13" style="51" customWidth="1"/>
    <col min="7" max="16384" width="11.42578125" style="51"/>
  </cols>
  <sheetData>
    <row r="1" spans="1:7" ht="17.25" customHeight="1" x14ac:dyDescent="0.25">
      <c r="A1" s="34"/>
      <c r="B1" s="52" t="s">
        <v>723</v>
      </c>
      <c r="C1" s="34"/>
      <c r="D1" s="34"/>
    </row>
    <row r="2" spans="1:7" ht="17.25" customHeight="1" x14ac:dyDescent="0.25">
      <c r="A2" s="34"/>
      <c r="B2" s="279" t="s">
        <v>716</v>
      </c>
      <c r="C2" s="34"/>
      <c r="D2" s="34"/>
    </row>
    <row r="3" spans="1:7" ht="30" customHeight="1" x14ac:dyDescent="0.25">
      <c r="A3" s="34"/>
      <c r="B3" s="128" t="s">
        <v>36</v>
      </c>
      <c r="C3" s="128" t="s">
        <v>1</v>
      </c>
      <c r="D3" s="128"/>
      <c r="E3" s="128">
        <v>2023</v>
      </c>
      <c r="F3" s="280" t="s">
        <v>714</v>
      </c>
    </row>
    <row r="4" spans="1:7" ht="20.100000000000001" customHeight="1" x14ac:dyDescent="0.25">
      <c r="B4" s="3" t="s">
        <v>34</v>
      </c>
      <c r="C4" s="62" t="s">
        <v>33</v>
      </c>
      <c r="D4" s="73"/>
      <c r="E4" s="55">
        <v>4000</v>
      </c>
      <c r="F4" s="55"/>
    </row>
    <row r="5" spans="1:7" ht="20.100000000000001" customHeight="1" x14ac:dyDescent="0.25">
      <c r="B5" s="3" t="s">
        <v>32</v>
      </c>
      <c r="C5" s="56" t="s">
        <v>31</v>
      </c>
      <c r="D5" s="74"/>
      <c r="E5" s="55">
        <v>4000</v>
      </c>
      <c r="F5" s="55"/>
    </row>
    <row r="6" spans="1:7" ht="20.100000000000001" hidden="1" customHeight="1" x14ac:dyDescent="0.25">
      <c r="B6" s="3"/>
      <c r="C6" s="37" t="s">
        <v>117</v>
      </c>
      <c r="D6" s="74"/>
      <c r="E6" s="55"/>
      <c r="F6" s="55"/>
    </row>
    <row r="7" spans="1:7" ht="20.100000000000001" customHeight="1" x14ac:dyDescent="0.25">
      <c r="A7" s="34"/>
      <c r="B7" s="3" t="s">
        <v>28</v>
      </c>
      <c r="C7" s="56" t="s">
        <v>27</v>
      </c>
      <c r="D7" s="74"/>
      <c r="E7" s="55">
        <v>1000</v>
      </c>
      <c r="F7" s="55"/>
    </row>
    <row r="8" spans="1:7" ht="20.100000000000001" customHeight="1" x14ac:dyDescent="0.25">
      <c r="A8" s="34"/>
      <c r="B8" s="3" t="s">
        <v>26</v>
      </c>
      <c r="C8" s="37" t="s">
        <v>53</v>
      </c>
      <c r="D8" s="75"/>
      <c r="E8" s="55">
        <v>200</v>
      </c>
      <c r="F8" s="55"/>
    </row>
    <row r="9" spans="1:7" ht="20.100000000000001" customHeight="1" x14ac:dyDescent="0.25">
      <c r="A9" s="34"/>
      <c r="B9" s="3" t="s">
        <v>23</v>
      </c>
      <c r="C9" s="37" t="s">
        <v>42</v>
      </c>
      <c r="D9" s="75"/>
      <c r="E9" s="55">
        <v>1000</v>
      </c>
      <c r="F9" s="55"/>
      <c r="G9" s="205"/>
    </row>
    <row r="10" spans="1:7" ht="20.100000000000001" customHeight="1" x14ac:dyDescent="0.25">
      <c r="A10" s="34"/>
      <c r="B10" s="3" t="s">
        <v>55</v>
      </c>
      <c r="C10" s="37" t="s">
        <v>130</v>
      </c>
      <c r="D10" s="75"/>
      <c r="E10" s="55">
        <v>1000</v>
      </c>
      <c r="F10" s="55"/>
      <c r="G10" s="205"/>
    </row>
    <row r="11" spans="1:7" ht="20.100000000000001" customHeight="1" x14ac:dyDescent="0.25">
      <c r="A11" s="34"/>
      <c r="B11" s="3" t="s">
        <v>21</v>
      </c>
      <c r="C11" s="39" t="s">
        <v>20</v>
      </c>
      <c r="D11" s="75"/>
      <c r="E11" s="55">
        <v>3000</v>
      </c>
      <c r="F11" s="55"/>
    </row>
    <row r="12" spans="1:7" ht="20.100000000000001" customHeight="1" x14ac:dyDescent="0.25">
      <c r="A12" s="34"/>
      <c r="B12" s="3"/>
      <c r="C12" s="37" t="s">
        <v>142</v>
      </c>
      <c r="D12" s="75"/>
      <c r="E12" s="55"/>
      <c r="F12" s="55"/>
    </row>
    <row r="13" spans="1:7" ht="20.100000000000001" customHeight="1" x14ac:dyDescent="0.25">
      <c r="A13" s="34"/>
      <c r="B13" s="3" t="s">
        <v>19</v>
      </c>
      <c r="C13" s="39" t="s">
        <v>18</v>
      </c>
      <c r="D13" s="75"/>
      <c r="E13" s="55">
        <f>SUM(D14:D19)</f>
        <v>33000</v>
      </c>
      <c r="F13" s="55"/>
    </row>
    <row r="14" spans="1:7" ht="20.100000000000001" customHeight="1" x14ac:dyDescent="0.25">
      <c r="A14" s="34"/>
      <c r="B14" s="3"/>
      <c r="C14" s="39" t="s">
        <v>539</v>
      </c>
      <c r="D14" s="75">
        <v>15000</v>
      </c>
      <c r="E14" s="55"/>
      <c r="F14" s="55"/>
    </row>
    <row r="15" spans="1:7" ht="20.100000000000001" customHeight="1" x14ac:dyDescent="0.25">
      <c r="A15" s="34"/>
      <c r="B15" s="3"/>
      <c r="C15" s="39" t="s">
        <v>143</v>
      </c>
      <c r="D15" s="75">
        <v>6000</v>
      </c>
      <c r="E15" s="55"/>
      <c r="F15" s="55"/>
    </row>
    <row r="16" spans="1:7" ht="20.100000000000001" customHeight="1" x14ac:dyDescent="0.25">
      <c r="A16" s="34"/>
      <c r="B16" s="3"/>
      <c r="C16" s="39" t="s">
        <v>540</v>
      </c>
      <c r="D16" s="75">
        <v>3000</v>
      </c>
      <c r="E16" s="55"/>
      <c r="F16" s="55"/>
    </row>
    <row r="17" spans="1:8" ht="20.100000000000001" customHeight="1" x14ac:dyDescent="0.25">
      <c r="A17" s="34"/>
      <c r="B17" s="3"/>
      <c r="C17" s="39" t="s">
        <v>391</v>
      </c>
      <c r="D17" s="75">
        <v>5000</v>
      </c>
      <c r="E17" s="55"/>
      <c r="F17" s="55"/>
    </row>
    <row r="18" spans="1:8" ht="20.100000000000001" customHeight="1" x14ac:dyDescent="0.25">
      <c r="A18" s="34"/>
      <c r="B18" s="3"/>
      <c r="C18" s="193" t="s">
        <v>392</v>
      </c>
      <c r="D18" s="75">
        <v>3000</v>
      </c>
      <c r="E18" s="55"/>
      <c r="F18" s="55"/>
    </row>
    <row r="19" spans="1:8" ht="20.100000000000001" customHeight="1" x14ac:dyDescent="0.25">
      <c r="A19" s="34"/>
      <c r="B19" s="3"/>
      <c r="C19" s="39" t="s">
        <v>54</v>
      </c>
      <c r="D19" s="75">
        <v>1000</v>
      </c>
      <c r="E19" s="55"/>
      <c r="F19" s="55"/>
    </row>
    <row r="20" spans="1:8" ht="20.100000000000001" customHeight="1" x14ac:dyDescent="0.25">
      <c r="A20" s="34"/>
      <c r="B20" s="3" t="s">
        <v>375</v>
      </c>
      <c r="C20" s="39" t="s">
        <v>377</v>
      </c>
      <c r="D20" s="38"/>
      <c r="E20" s="55">
        <v>20000</v>
      </c>
      <c r="F20" s="55"/>
    </row>
    <row r="21" spans="1:8" ht="20.100000000000001" customHeight="1" x14ac:dyDescent="0.25">
      <c r="A21" s="34"/>
      <c r="B21" s="3" t="s">
        <v>118</v>
      </c>
      <c r="C21" s="39" t="s">
        <v>119</v>
      </c>
      <c r="D21" s="38"/>
      <c r="E21" s="55">
        <f>SUM(D22:D23)</f>
        <v>48500</v>
      </c>
      <c r="F21" s="55"/>
    </row>
    <row r="22" spans="1:8" ht="20.100000000000001" customHeight="1" x14ac:dyDescent="0.25">
      <c r="A22" s="34"/>
      <c r="B22" s="3"/>
      <c r="C22" s="39" t="s">
        <v>543</v>
      </c>
      <c r="D22" s="38">
        <v>35000</v>
      </c>
      <c r="E22" s="55"/>
      <c r="F22" s="55"/>
    </row>
    <row r="23" spans="1:8" ht="20.100000000000001" customHeight="1" x14ac:dyDescent="0.25">
      <c r="A23" s="34"/>
      <c r="B23" s="3"/>
      <c r="C23" s="39" t="s">
        <v>544</v>
      </c>
      <c r="D23" s="38">
        <v>13500</v>
      </c>
      <c r="E23" s="55"/>
      <c r="F23" s="55"/>
    </row>
    <row r="24" spans="1:8" ht="20.100000000000001" customHeight="1" x14ac:dyDescent="0.25">
      <c r="A24" s="34"/>
      <c r="B24" s="3" t="s">
        <v>120</v>
      </c>
      <c r="C24" s="39" t="s">
        <v>121</v>
      </c>
      <c r="D24" s="38"/>
      <c r="E24" s="55">
        <f>SUM(D25:D26)</f>
        <v>30000</v>
      </c>
      <c r="F24" s="55"/>
    </row>
    <row r="25" spans="1:8" ht="20.100000000000001" customHeight="1" x14ac:dyDescent="0.25">
      <c r="A25" s="34"/>
      <c r="B25" s="3"/>
      <c r="C25" s="39" t="s">
        <v>541</v>
      </c>
      <c r="D25" s="38">
        <v>18000</v>
      </c>
      <c r="E25" s="55"/>
      <c r="F25" s="55"/>
    </row>
    <row r="26" spans="1:8" ht="20.100000000000001" customHeight="1" x14ac:dyDescent="0.25">
      <c r="A26" s="34"/>
      <c r="B26" s="3"/>
      <c r="C26" s="39" t="s">
        <v>419</v>
      </c>
      <c r="D26" s="38">
        <v>12000</v>
      </c>
      <c r="E26" s="55"/>
      <c r="F26" s="55"/>
    </row>
    <row r="27" spans="1:8" ht="20.100000000000001" customHeight="1" x14ac:dyDescent="0.25">
      <c r="A27" s="34"/>
      <c r="B27" s="3" t="s">
        <v>39</v>
      </c>
      <c r="C27" s="17" t="s">
        <v>324</v>
      </c>
      <c r="D27" s="75"/>
      <c r="E27" s="55">
        <v>5000</v>
      </c>
      <c r="F27" s="55"/>
      <c r="H27" s="118" t="e">
        <f>+#REF!-#REF!</f>
        <v>#REF!</v>
      </c>
    </row>
    <row r="28" spans="1:8" ht="20.100000000000001" customHeight="1" x14ac:dyDescent="0.25">
      <c r="A28" s="34"/>
      <c r="B28" s="3" t="s">
        <v>430</v>
      </c>
      <c r="C28" s="37" t="s">
        <v>431</v>
      </c>
      <c r="D28" s="37"/>
      <c r="E28" s="55">
        <v>20000</v>
      </c>
      <c r="F28" s="55"/>
      <c r="H28" s="51">
        <f>172200+89400</f>
        <v>261600</v>
      </c>
    </row>
    <row r="29" spans="1:8" ht="20.100000000000001" customHeight="1" x14ac:dyDescent="0.25">
      <c r="A29" s="34"/>
      <c r="B29" s="24"/>
      <c r="C29" s="27" t="s">
        <v>17</v>
      </c>
      <c r="D29" s="76"/>
      <c r="E29" s="26">
        <f>SUM(E4:E28)</f>
        <v>170700</v>
      </c>
      <c r="F29" s="55"/>
    </row>
    <row r="30" spans="1:8" ht="20.100000000000001" customHeight="1" x14ac:dyDescent="0.25">
      <c r="B30" s="3">
        <v>623</v>
      </c>
      <c r="C30" s="56" t="s">
        <v>416</v>
      </c>
      <c r="D30" s="74"/>
      <c r="E30" s="171" t="s">
        <v>659</v>
      </c>
      <c r="F30" s="55"/>
    </row>
    <row r="31" spans="1:8" ht="20.100000000000001" customHeight="1" x14ac:dyDescent="0.25">
      <c r="B31" s="3">
        <v>625</v>
      </c>
      <c r="C31" s="56" t="s">
        <v>16</v>
      </c>
      <c r="D31" s="74"/>
      <c r="E31" s="55">
        <v>400</v>
      </c>
      <c r="F31" s="55"/>
    </row>
    <row r="32" spans="1:8" ht="20.100000000000001" customHeight="1" x14ac:dyDescent="0.25">
      <c r="B32" s="3">
        <v>626</v>
      </c>
      <c r="C32" s="56" t="s">
        <v>37</v>
      </c>
      <c r="D32" s="74"/>
      <c r="E32" s="55">
        <v>4000</v>
      </c>
      <c r="F32" s="55"/>
    </row>
    <row r="33" spans="1:9" ht="20.100000000000001" hidden="1" customHeight="1" x14ac:dyDescent="0.25">
      <c r="B33" s="3"/>
      <c r="C33" s="39" t="s">
        <v>420</v>
      </c>
      <c r="D33" s="74"/>
      <c r="E33" s="55"/>
      <c r="F33" s="55"/>
      <c r="I33" s="118" t="e">
        <f>+#REF!-#REF!-#REF!</f>
        <v>#REF!</v>
      </c>
    </row>
    <row r="34" spans="1:9" ht="20.100000000000001" hidden="1" customHeight="1" x14ac:dyDescent="0.25">
      <c r="B34" s="3"/>
      <c r="C34" s="39" t="s">
        <v>485</v>
      </c>
      <c r="D34" s="74"/>
      <c r="E34" s="55"/>
      <c r="F34" s="55"/>
    </row>
    <row r="35" spans="1:9" ht="20.100000000000001" customHeight="1" x14ac:dyDescent="0.25">
      <c r="B35" s="3" t="s">
        <v>123</v>
      </c>
      <c r="C35" s="56" t="s">
        <v>82</v>
      </c>
      <c r="D35" s="37"/>
      <c r="E35" s="55">
        <v>10000</v>
      </c>
      <c r="F35" s="26">
        <f>+E35+E32+E31+E29</f>
        <v>185100</v>
      </c>
    </row>
    <row r="36" spans="1:9" ht="30" customHeight="1" x14ac:dyDescent="0.25">
      <c r="B36" s="3"/>
      <c r="C36" s="282" t="s">
        <v>542</v>
      </c>
      <c r="D36" s="37"/>
      <c r="E36" s="55"/>
      <c r="F36" s="281" t="s">
        <v>715</v>
      </c>
      <c r="H36" s="118">
        <f>+E29+E39</f>
        <v>259100</v>
      </c>
    </row>
    <row r="37" spans="1:9" ht="20.100000000000001" customHeight="1" x14ac:dyDescent="0.25">
      <c r="B37" s="3" t="s">
        <v>102</v>
      </c>
      <c r="C37" s="56" t="s">
        <v>479</v>
      </c>
      <c r="D37" s="37"/>
      <c r="E37" s="55">
        <v>74000</v>
      </c>
      <c r="F37" s="55">
        <f>+E37</f>
        <v>74000</v>
      </c>
    </row>
    <row r="38" spans="1:9" ht="20.100000000000001" customHeight="1" x14ac:dyDescent="0.25">
      <c r="B38" s="3"/>
      <c r="C38" s="39" t="s">
        <v>478</v>
      </c>
      <c r="D38" s="37"/>
      <c r="E38" s="55"/>
      <c r="F38" s="55"/>
    </row>
    <row r="39" spans="1:9" ht="20.100000000000001" customHeight="1" thickBot="1" x14ac:dyDescent="0.3">
      <c r="B39" s="24"/>
      <c r="C39" s="27" t="s">
        <v>15</v>
      </c>
      <c r="D39" s="76"/>
      <c r="E39" s="26">
        <f>SUM(E30:E37)</f>
        <v>88400</v>
      </c>
      <c r="F39" s="26">
        <f>+F37</f>
        <v>74000</v>
      </c>
    </row>
    <row r="40" spans="1:9" ht="30" customHeight="1" x14ac:dyDescent="0.25">
      <c r="A40" s="34"/>
      <c r="B40" s="136"/>
      <c r="C40" s="131" t="s">
        <v>14</v>
      </c>
      <c r="D40" s="131"/>
      <c r="E40" s="132">
        <f>+E29+E39</f>
        <v>259100</v>
      </c>
      <c r="F40" s="132"/>
    </row>
    <row r="41" spans="1:9" ht="17.25" customHeight="1" x14ac:dyDescent="0.25">
      <c r="B41" s="11" t="s">
        <v>555</v>
      </c>
    </row>
    <row r="42" spans="1:9" ht="17.25" customHeight="1" x14ac:dyDescent="0.25">
      <c r="B42" s="51" t="s">
        <v>417</v>
      </c>
    </row>
    <row r="43" spans="1:9" ht="17.25" customHeight="1" x14ac:dyDescent="0.25">
      <c r="B43" s="97" t="s">
        <v>418</v>
      </c>
      <c r="C43" s="97"/>
    </row>
    <row r="44" spans="1:9" ht="17.25" customHeight="1" x14ac:dyDescent="0.25">
      <c r="B44" s="51" t="s">
        <v>378</v>
      </c>
    </row>
    <row r="45" spans="1:9" ht="17.25" customHeight="1" x14ac:dyDescent="0.25">
      <c r="B45" s="51" t="s">
        <v>477</v>
      </c>
    </row>
    <row r="46" spans="1:9" ht="17.25" customHeight="1" x14ac:dyDescent="0.25">
      <c r="B46" s="51" t="s">
        <v>748</v>
      </c>
    </row>
  </sheetData>
  <printOptions horizontalCentered="1"/>
  <pageMargins left="0.98425196850393704" right="0.98425196850393704" top="1.3779527559055118" bottom="1.1811023622047245" header="0.39370078740157483" footer="0.39370078740157483"/>
  <pageSetup paperSize="9" scale="65" orientation="portrait" r:id="rId1"/>
  <headerFooter alignWithMargins="0">
    <oddHeader xml:space="preserve">&amp;R&amp;8
</oddHeader>
  </headerFooter>
  <ignoredErrors>
    <ignoredError sqref="B35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41"/>
  <dimension ref="A3:F34"/>
  <sheetViews>
    <sheetView view="pageBreakPreview" zoomScale="90" zoomScaleNormal="100" zoomScaleSheetLayoutView="90" workbookViewId="0">
      <selection activeCell="B4" sqref="B4"/>
    </sheetView>
  </sheetViews>
  <sheetFormatPr baseColWidth="10" defaultColWidth="11.42578125" defaultRowHeight="17.100000000000001" customHeight="1" x14ac:dyDescent="0.25"/>
  <cols>
    <col min="1" max="1" width="2" style="51" customWidth="1"/>
    <col min="2" max="2" width="11.7109375" style="50" customWidth="1"/>
    <col min="3" max="3" width="72.85546875" style="51" customWidth="1"/>
    <col min="4" max="4" width="13.28515625" style="51" customWidth="1"/>
    <col min="5" max="16384" width="11.42578125" style="51"/>
  </cols>
  <sheetData>
    <row r="3" spans="2:6" ht="17.100000000000001" customHeight="1" x14ac:dyDescent="0.25">
      <c r="B3" s="52" t="s">
        <v>724</v>
      </c>
    </row>
    <row r="4" spans="2:6" ht="17.100000000000001" customHeight="1" x14ac:dyDescent="0.25">
      <c r="B4" s="279" t="s">
        <v>661</v>
      </c>
    </row>
    <row r="5" spans="2:6" ht="30" customHeight="1" x14ac:dyDescent="0.25">
      <c r="B5" s="128" t="s">
        <v>36</v>
      </c>
      <c r="C5" s="128" t="s">
        <v>1</v>
      </c>
      <c r="D5" s="128">
        <v>2023</v>
      </c>
    </row>
    <row r="6" spans="2:6" ht="20.100000000000001" customHeight="1" x14ac:dyDescent="0.25">
      <c r="B6" s="3" t="s">
        <v>34</v>
      </c>
      <c r="C6" s="62" t="s">
        <v>33</v>
      </c>
      <c r="D6" s="55">
        <v>900</v>
      </c>
      <c r="F6" s="118" t="e">
        <f>SUM(#REF!)</f>
        <v>#REF!</v>
      </c>
    </row>
    <row r="7" spans="2:6" ht="20.100000000000001" customHeight="1" x14ac:dyDescent="0.25">
      <c r="B7" s="3" t="s">
        <v>32</v>
      </c>
      <c r="C7" s="56" t="s">
        <v>31</v>
      </c>
      <c r="D7" s="55">
        <v>5000</v>
      </c>
      <c r="F7" s="257" t="e">
        <f>+F6-#REF!</f>
        <v>#REF!</v>
      </c>
    </row>
    <row r="8" spans="2:6" ht="20.100000000000001" customHeight="1" x14ac:dyDescent="0.25">
      <c r="B8" s="3" t="s">
        <v>28</v>
      </c>
      <c r="C8" s="56" t="s">
        <v>27</v>
      </c>
      <c r="D8" s="55">
        <v>500</v>
      </c>
    </row>
    <row r="9" spans="2:6" ht="20.100000000000001" customHeight="1" x14ac:dyDescent="0.25">
      <c r="B9" s="3" t="s">
        <v>23</v>
      </c>
      <c r="C9" s="56" t="s">
        <v>42</v>
      </c>
      <c r="D9" s="55">
        <v>500</v>
      </c>
    </row>
    <row r="10" spans="2:6" ht="20.100000000000001" customHeight="1" x14ac:dyDescent="0.25">
      <c r="B10" s="3" t="s">
        <v>55</v>
      </c>
      <c r="C10" s="78" t="s">
        <v>130</v>
      </c>
      <c r="D10" s="55">
        <v>1800</v>
      </c>
    </row>
    <row r="11" spans="2:6" ht="20.100000000000001" customHeight="1" x14ac:dyDescent="0.25">
      <c r="B11" s="3" t="s">
        <v>41</v>
      </c>
      <c r="C11" s="39" t="s">
        <v>73</v>
      </c>
      <c r="D11" s="55">
        <v>900</v>
      </c>
    </row>
    <row r="12" spans="2:6" ht="20.100000000000001" customHeight="1" x14ac:dyDescent="0.25">
      <c r="B12" s="3" t="s">
        <v>19</v>
      </c>
      <c r="C12" s="77" t="s">
        <v>18</v>
      </c>
      <c r="D12" s="55">
        <v>2500</v>
      </c>
    </row>
    <row r="13" spans="2:6" ht="20.100000000000001" customHeight="1" x14ac:dyDescent="0.25">
      <c r="B13" s="3" t="s">
        <v>80</v>
      </c>
      <c r="C13" s="67" t="s">
        <v>81</v>
      </c>
      <c r="D13" s="55">
        <v>500</v>
      </c>
    </row>
    <row r="14" spans="2:6" ht="20.100000000000001" customHeight="1" x14ac:dyDescent="0.25">
      <c r="B14" s="3" t="s">
        <v>56</v>
      </c>
      <c r="C14" s="37" t="s">
        <v>458</v>
      </c>
      <c r="D14" s="55">
        <v>8500</v>
      </c>
    </row>
    <row r="15" spans="2:6" ht="20.100000000000001" customHeight="1" x14ac:dyDescent="0.25">
      <c r="B15" s="3" t="s">
        <v>118</v>
      </c>
      <c r="C15" s="37" t="s">
        <v>507</v>
      </c>
      <c r="D15" s="55">
        <v>8500</v>
      </c>
    </row>
    <row r="16" spans="2:6" ht="20.100000000000001" customHeight="1" x14ac:dyDescent="0.25">
      <c r="B16" s="3" t="s">
        <v>335</v>
      </c>
      <c r="C16" s="39" t="s">
        <v>336</v>
      </c>
      <c r="D16" s="55">
        <v>15000</v>
      </c>
    </row>
    <row r="17" spans="1:4" ht="15" customHeight="1" x14ac:dyDescent="0.25">
      <c r="B17" s="3"/>
      <c r="C17" s="39" t="s">
        <v>520</v>
      </c>
      <c r="D17" s="256"/>
    </row>
    <row r="18" spans="1:4" ht="20.100000000000001" customHeight="1" x14ac:dyDescent="0.25">
      <c r="B18" s="3" t="s">
        <v>39</v>
      </c>
      <c r="C18" s="17" t="s">
        <v>324</v>
      </c>
      <c r="D18" s="55">
        <v>1500</v>
      </c>
    </row>
    <row r="19" spans="1:4" ht="20.100000000000001" customHeight="1" x14ac:dyDescent="0.25">
      <c r="B19" s="24"/>
      <c r="C19" s="27" t="s">
        <v>17</v>
      </c>
      <c r="D19" s="26">
        <f>SUM(D6:D18)</f>
        <v>46100</v>
      </c>
    </row>
    <row r="20" spans="1:4" ht="20.100000000000001" customHeight="1" x14ac:dyDescent="0.25">
      <c r="A20" s="34"/>
      <c r="B20" s="3" t="s">
        <v>69</v>
      </c>
      <c r="C20" s="77" t="s">
        <v>560</v>
      </c>
      <c r="D20" s="55">
        <v>15000</v>
      </c>
    </row>
    <row r="21" spans="1:4" ht="20.100000000000001" customHeight="1" x14ac:dyDescent="0.25">
      <c r="B21" s="24"/>
      <c r="C21" s="27" t="s">
        <v>72</v>
      </c>
      <c r="D21" s="26">
        <f>SUM(D20:D20)</f>
        <v>15000</v>
      </c>
    </row>
    <row r="22" spans="1:4" ht="20.100000000000001" customHeight="1" x14ac:dyDescent="0.25">
      <c r="B22" s="3">
        <v>626</v>
      </c>
      <c r="C22" s="56" t="s">
        <v>37</v>
      </c>
      <c r="D22" s="55">
        <v>5400</v>
      </c>
    </row>
    <row r="23" spans="1:4" ht="20.100000000000001" customHeight="1" thickBot="1" x14ac:dyDescent="0.3">
      <c r="B23" s="24"/>
      <c r="C23" s="104" t="s">
        <v>15</v>
      </c>
      <c r="D23" s="26">
        <f>SUM(D22:D22)</f>
        <v>5400</v>
      </c>
    </row>
    <row r="24" spans="1:4" ht="30" customHeight="1" x14ac:dyDescent="0.25">
      <c r="B24" s="136"/>
      <c r="C24" s="131" t="s">
        <v>14</v>
      </c>
      <c r="D24" s="132">
        <f>+D23+D21+D19</f>
        <v>66500</v>
      </c>
    </row>
    <row r="25" spans="1:4" ht="15" customHeight="1" x14ac:dyDescent="0.25">
      <c r="B25" s="11"/>
    </row>
    <row r="26" spans="1:4" ht="15" customHeight="1" x14ac:dyDescent="0.25">
      <c r="C26" s="50"/>
    </row>
    <row r="27" spans="1:4" ht="30" customHeight="1" x14ac:dyDescent="0.25">
      <c r="B27" s="128" t="s">
        <v>36</v>
      </c>
      <c r="C27" s="128" t="s">
        <v>1</v>
      </c>
      <c r="D27" s="128">
        <v>2023</v>
      </c>
    </row>
    <row r="28" spans="1:4" ht="17.100000000000001" customHeight="1" x14ac:dyDescent="0.25">
      <c r="B28" s="3" t="s">
        <v>346</v>
      </c>
      <c r="C28" s="62" t="s">
        <v>144</v>
      </c>
      <c r="D28" s="55">
        <v>1100000</v>
      </c>
    </row>
    <row r="29" spans="1:4" ht="17.100000000000001" customHeight="1" x14ac:dyDescent="0.25">
      <c r="B29" s="3"/>
      <c r="C29" s="68" t="s">
        <v>486</v>
      </c>
      <c r="D29" s="55"/>
    </row>
    <row r="30" spans="1:4" ht="20.100000000000001" customHeight="1" thickBot="1" x14ac:dyDescent="0.3">
      <c r="B30" s="24"/>
      <c r="C30" s="27" t="s">
        <v>17</v>
      </c>
      <c r="D30" s="26">
        <f>+D28</f>
        <v>1100000</v>
      </c>
    </row>
    <row r="31" spans="1:4" ht="30" customHeight="1" x14ac:dyDescent="0.25">
      <c r="B31" s="136"/>
      <c r="C31" s="131" t="s">
        <v>14</v>
      </c>
      <c r="D31" s="132">
        <f>+D30</f>
        <v>1100000</v>
      </c>
    </row>
    <row r="32" spans="1:4" ht="15" customHeight="1" x14ac:dyDescent="0.25">
      <c r="B32" s="11" t="s">
        <v>555</v>
      </c>
    </row>
    <row r="33" spans="2:3" ht="17.100000000000001" customHeight="1" x14ac:dyDescent="0.25">
      <c r="B33" s="51" t="s">
        <v>487</v>
      </c>
      <c r="C33" s="11"/>
    </row>
    <row r="34" spans="2:3" ht="17.100000000000001" customHeight="1" x14ac:dyDescent="0.25">
      <c r="B34" s="11"/>
    </row>
  </sheetData>
  <printOptions horizontalCentered="1"/>
  <pageMargins left="1.1811023622047245" right="1.1811023622047245" top="1.3385826771653544" bottom="1.1811023622047245" header="0.51181102362204722" footer="0.51181102362204722"/>
  <pageSetup paperSize="9" scale="60" orientation="portrait" r:id="rId1"/>
  <ignoredErrors>
    <ignoredError sqref="D1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2"/>
  <dimension ref="B1:E29"/>
  <sheetViews>
    <sheetView view="pageBreakPreview" zoomScale="90" zoomScaleNormal="80" zoomScaleSheetLayoutView="90" workbookViewId="0">
      <selection activeCell="B2" sqref="B2"/>
    </sheetView>
  </sheetViews>
  <sheetFormatPr baseColWidth="10" defaultColWidth="11.42578125" defaultRowHeight="17.100000000000001" customHeight="1" x14ac:dyDescent="0.25"/>
  <cols>
    <col min="1" max="1" width="2" style="51" customWidth="1"/>
    <col min="2" max="2" width="11.7109375" style="50" customWidth="1"/>
    <col min="3" max="3" width="46.140625" style="51" customWidth="1"/>
    <col min="4" max="4" width="12.140625" style="51" customWidth="1"/>
    <col min="5" max="16384" width="11.42578125" style="51"/>
  </cols>
  <sheetData>
    <row r="1" spans="2:5" ht="17.100000000000001" customHeight="1" x14ac:dyDescent="0.25">
      <c r="B1" s="52" t="s">
        <v>725</v>
      </c>
    </row>
    <row r="2" spans="2:5" ht="17.100000000000001" customHeight="1" x14ac:dyDescent="0.25">
      <c r="B2" s="279" t="s">
        <v>712</v>
      </c>
    </row>
    <row r="3" spans="2:5" ht="30" customHeight="1" x14ac:dyDescent="0.25">
      <c r="B3" s="128" t="s">
        <v>36</v>
      </c>
      <c r="C3" s="128" t="s">
        <v>1</v>
      </c>
      <c r="D3" s="128"/>
      <c r="E3" s="128">
        <v>2023</v>
      </c>
    </row>
    <row r="4" spans="2:5" ht="20.100000000000001" customHeight="1" x14ac:dyDescent="0.25">
      <c r="B4" s="3" t="s">
        <v>34</v>
      </c>
      <c r="C4" s="62" t="s">
        <v>33</v>
      </c>
      <c r="D4" s="57"/>
      <c r="E4" s="55">
        <v>1000</v>
      </c>
    </row>
    <row r="5" spans="2:5" ht="20.100000000000001" customHeight="1" x14ac:dyDescent="0.25">
      <c r="B5" s="3" t="s">
        <v>32</v>
      </c>
      <c r="C5" s="56" t="s">
        <v>31</v>
      </c>
      <c r="D5" s="57"/>
      <c r="E5" s="55">
        <v>1080</v>
      </c>
    </row>
    <row r="6" spans="2:5" ht="20.100000000000001" customHeight="1" x14ac:dyDescent="0.25">
      <c r="B6" s="3" t="s">
        <v>28</v>
      </c>
      <c r="C6" s="56" t="s">
        <v>27</v>
      </c>
      <c r="D6" s="57"/>
      <c r="E6" s="55">
        <v>500</v>
      </c>
    </row>
    <row r="7" spans="2:5" ht="20.100000000000001" customHeight="1" x14ac:dyDescent="0.25">
      <c r="B7" s="3" t="s">
        <v>23</v>
      </c>
      <c r="C7" s="56" t="s">
        <v>42</v>
      </c>
      <c r="D7" s="57"/>
      <c r="E7" s="55">
        <v>900</v>
      </c>
    </row>
    <row r="8" spans="2:5" ht="20.100000000000001" customHeight="1" x14ac:dyDescent="0.25">
      <c r="B8" s="3" t="s">
        <v>55</v>
      </c>
      <c r="C8" s="78" t="s">
        <v>130</v>
      </c>
      <c r="D8" s="69"/>
      <c r="E8" s="55">
        <v>1650</v>
      </c>
    </row>
    <row r="9" spans="2:5" ht="20.100000000000001" customHeight="1" x14ac:dyDescent="0.25">
      <c r="B9" s="3" t="s">
        <v>19</v>
      </c>
      <c r="C9" s="77" t="s">
        <v>18</v>
      </c>
      <c r="D9" s="80"/>
      <c r="E9" s="55">
        <f>SUM(D10:D11)</f>
        <v>11000</v>
      </c>
    </row>
    <row r="10" spans="2:5" ht="20.100000000000001" customHeight="1" x14ac:dyDescent="0.25">
      <c r="B10" s="3"/>
      <c r="C10" s="15" t="s">
        <v>489</v>
      </c>
      <c r="D10" s="251">
        <v>5500</v>
      </c>
      <c r="E10" s="55"/>
    </row>
    <row r="11" spans="2:5" ht="20.100000000000001" customHeight="1" x14ac:dyDescent="0.25">
      <c r="B11" s="3"/>
      <c r="C11" s="15" t="s">
        <v>490</v>
      </c>
      <c r="D11" s="251">
        <v>5500</v>
      </c>
      <c r="E11" s="55"/>
    </row>
    <row r="12" spans="2:5" ht="20.100000000000001" customHeight="1" x14ac:dyDescent="0.25">
      <c r="B12" s="3" t="s">
        <v>80</v>
      </c>
      <c r="C12" s="92" t="s">
        <v>81</v>
      </c>
      <c r="D12" s="156"/>
      <c r="E12" s="55">
        <f>SUM(D13:D15)</f>
        <v>4000</v>
      </c>
    </row>
    <row r="13" spans="2:5" ht="20.100000000000001" customHeight="1" x14ac:dyDescent="0.25">
      <c r="B13" s="3"/>
      <c r="C13" s="92" t="s">
        <v>491</v>
      </c>
      <c r="D13" s="252">
        <v>2000</v>
      </c>
      <c r="E13" s="55"/>
    </row>
    <row r="14" spans="2:5" ht="20.100000000000001" customHeight="1" x14ac:dyDescent="0.25">
      <c r="B14" s="3"/>
      <c r="C14" s="92" t="s">
        <v>492</v>
      </c>
      <c r="D14" s="252">
        <v>1500</v>
      </c>
      <c r="E14" s="55"/>
    </row>
    <row r="15" spans="2:5" ht="20.100000000000001" customHeight="1" x14ac:dyDescent="0.25">
      <c r="B15" s="3"/>
      <c r="C15" s="92" t="s">
        <v>493</v>
      </c>
      <c r="D15" s="252">
        <v>500</v>
      </c>
      <c r="E15" s="55"/>
    </row>
    <row r="16" spans="2:5" ht="20.100000000000001" customHeight="1" x14ac:dyDescent="0.25">
      <c r="B16" s="3" t="s">
        <v>335</v>
      </c>
      <c r="C16" s="39" t="s">
        <v>499</v>
      </c>
      <c r="D16" s="252"/>
      <c r="E16" s="55">
        <v>27000</v>
      </c>
    </row>
    <row r="17" spans="2:5" ht="20.100000000000001" customHeight="1" x14ac:dyDescent="0.25">
      <c r="B17" s="3"/>
      <c r="C17" s="56" t="s">
        <v>500</v>
      </c>
      <c r="D17" s="252"/>
      <c r="E17" s="55"/>
    </row>
    <row r="18" spans="2:5" ht="20.100000000000001" customHeight="1" x14ac:dyDescent="0.25">
      <c r="B18" s="3" t="s">
        <v>167</v>
      </c>
      <c r="C18" s="64" t="s">
        <v>168</v>
      </c>
      <c r="D18" s="251"/>
      <c r="E18" s="55">
        <v>3000</v>
      </c>
    </row>
    <row r="19" spans="2:5" ht="20.100000000000001" customHeight="1" x14ac:dyDescent="0.25">
      <c r="B19" s="3"/>
      <c r="C19" s="90" t="s">
        <v>494</v>
      </c>
      <c r="D19" s="251"/>
      <c r="E19" s="55"/>
    </row>
    <row r="20" spans="2:5" ht="20.100000000000001" customHeight="1" x14ac:dyDescent="0.25">
      <c r="B20" s="3" t="s">
        <v>39</v>
      </c>
      <c r="C20" s="17" t="s">
        <v>324</v>
      </c>
      <c r="D20" s="36"/>
      <c r="E20" s="55">
        <v>1800</v>
      </c>
    </row>
    <row r="21" spans="2:5" ht="20.100000000000001" customHeight="1" x14ac:dyDescent="0.25">
      <c r="B21" s="24"/>
      <c r="C21" s="27" t="s">
        <v>17</v>
      </c>
      <c r="D21" s="27"/>
      <c r="E21" s="26">
        <f>SUM(E4:E20)</f>
        <v>51930</v>
      </c>
    </row>
    <row r="22" spans="2:5" ht="20.100000000000001" customHeight="1" x14ac:dyDescent="0.25">
      <c r="B22" s="3">
        <v>626</v>
      </c>
      <c r="C22" s="56" t="s">
        <v>37</v>
      </c>
      <c r="D22" s="56"/>
      <c r="E22" s="55">
        <v>1800</v>
      </c>
    </row>
    <row r="23" spans="2:5" ht="20.100000000000001" hidden="1" customHeight="1" x14ac:dyDescent="0.25">
      <c r="B23" s="3" t="s">
        <v>333</v>
      </c>
      <c r="C23" s="46" t="s">
        <v>334</v>
      </c>
      <c r="D23" s="46"/>
      <c r="E23" s="55"/>
    </row>
    <row r="24" spans="2:5" ht="20.100000000000001" hidden="1" customHeight="1" x14ac:dyDescent="0.25">
      <c r="B24" s="3"/>
      <c r="C24" s="15" t="s">
        <v>379</v>
      </c>
      <c r="D24" s="15"/>
      <c r="E24" s="55"/>
    </row>
    <row r="25" spans="2:5" ht="20.100000000000001" customHeight="1" thickBot="1" x14ac:dyDescent="0.3">
      <c r="B25" s="24"/>
      <c r="C25" s="104" t="s">
        <v>15</v>
      </c>
      <c r="D25" s="104"/>
      <c r="E25" s="26">
        <f>SUM(E22:E24)</f>
        <v>1800</v>
      </c>
    </row>
    <row r="26" spans="2:5" ht="30" customHeight="1" x14ac:dyDescent="0.25">
      <c r="B26" s="136"/>
      <c r="C26" s="131" t="s">
        <v>14</v>
      </c>
      <c r="D26" s="131"/>
      <c r="E26" s="132">
        <f>+E21+E25</f>
        <v>53730</v>
      </c>
    </row>
    <row r="27" spans="2:5" ht="15" customHeight="1" x14ac:dyDescent="0.25">
      <c r="B27" s="11" t="s">
        <v>555</v>
      </c>
    </row>
    <row r="28" spans="2:5" ht="15" customHeight="1" x14ac:dyDescent="0.25">
      <c r="C28" s="50"/>
      <c r="D28" s="50"/>
    </row>
    <row r="29" spans="2:5" ht="15" customHeight="1" x14ac:dyDescent="0.25">
      <c r="C29" s="50"/>
      <c r="D29" s="50"/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5" orientation="portrait" r:id="rId1"/>
  <headerFooter alignWithMargins="0"/>
  <ignoredErrors>
    <ignoredError sqref="E21" formulaRange="1"/>
    <ignoredError sqref="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/>
  <dimension ref="B1:I36"/>
  <sheetViews>
    <sheetView view="pageBreakPreview" topLeftCell="A10" zoomScale="120" zoomScaleNormal="75" zoomScaleSheetLayoutView="120" workbookViewId="0">
      <selection activeCell="B2" sqref="B2"/>
    </sheetView>
  </sheetViews>
  <sheetFormatPr baseColWidth="10" defaultColWidth="11.42578125" defaultRowHeight="15" x14ac:dyDescent="0.25"/>
  <cols>
    <col min="1" max="1" width="3" style="51" customWidth="1"/>
    <col min="2" max="2" width="11.28515625" style="51" customWidth="1"/>
    <col min="3" max="3" width="71.28515625" style="51" customWidth="1"/>
    <col min="4" max="4" width="11" style="51" customWidth="1"/>
    <col min="5" max="6" width="11.42578125" style="51"/>
    <col min="7" max="7" width="12.7109375" style="51" bestFit="1" customWidth="1"/>
    <col min="8" max="16384" width="11.42578125" style="51"/>
  </cols>
  <sheetData>
    <row r="1" spans="2:9" ht="21.95" customHeight="1" x14ac:dyDescent="0.25">
      <c r="B1" s="10" t="s">
        <v>274</v>
      </c>
    </row>
    <row r="2" spans="2:9" ht="21.95" customHeight="1" x14ac:dyDescent="0.25">
      <c r="B2" s="279" t="s">
        <v>661</v>
      </c>
    </row>
    <row r="3" spans="2:9" ht="30" customHeight="1" x14ac:dyDescent="0.25">
      <c r="B3" s="128" t="s">
        <v>0</v>
      </c>
      <c r="C3" s="129" t="s">
        <v>1</v>
      </c>
      <c r="D3" s="271">
        <v>2023</v>
      </c>
    </row>
    <row r="4" spans="2:9" ht="20.100000000000001" customHeight="1" x14ac:dyDescent="0.25">
      <c r="B4" s="3" t="s">
        <v>694</v>
      </c>
      <c r="C4" s="62" t="s">
        <v>235</v>
      </c>
      <c r="D4" s="7">
        <v>9808</v>
      </c>
      <c r="G4" s="7">
        <v>10760</v>
      </c>
    </row>
    <row r="5" spans="2:9" ht="20.100000000000001" customHeight="1" x14ac:dyDescent="0.25">
      <c r="B5" s="3" t="s">
        <v>695</v>
      </c>
      <c r="C5" s="54" t="s">
        <v>236</v>
      </c>
      <c r="D5" s="7">
        <v>15536</v>
      </c>
      <c r="G5" s="7">
        <v>15671</v>
      </c>
    </row>
    <row r="6" spans="2:9" ht="20.100000000000001" customHeight="1" x14ac:dyDescent="0.25">
      <c r="B6" s="3" t="s">
        <v>696</v>
      </c>
      <c r="C6" s="56" t="s">
        <v>237</v>
      </c>
      <c r="D6" s="7">
        <v>15900</v>
      </c>
      <c r="G6" s="7">
        <v>15727</v>
      </c>
    </row>
    <row r="7" spans="2:9" ht="20.100000000000001" customHeight="1" x14ac:dyDescent="0.25">
      <c r="B7" s="3" t="s">
        <v>697</v>
      </c>
      <c r="C7" s="54" t="s">
        <v>238</v>
      </c>
      <c r="D7" s="7">
        <v>16124</v>
      </c>
      <c r="G7" s="7">
        <v>15816</v>
      </c>
      <c r="I7" s="118"/>
    </row>
    <row r="8" spans="2:9" ht="20.100000000000001" customHeight="1" x14ac:dyDescent="0.25">
      <c r="B8" s="3" t="s">
        <v>698</v>
      </c>
      <c r="C8" s="56" t="s">
        <v>239</v>
      </c>
      <c r="D8" s="7">
        <v>11212</v>
      </c>
      <c r="F8" s="118"/>
      <c r="G8" s="7">
        <v>11283</v>
      </c>
    </row>
    <row r="9" spans="2:9" ht="20.100000000000001" customHeight="1" x14ac:dyDescent="0.25">
      <c r="B9" s="3" t="s">
        <v>699</v>
      </c>
      <c r="C9" s="54" t="s">
        <v>240</v>
      </c>
      <c r="D9" s="7">
        <v>18876</v>
      </c>
      <c r="F9" s="118"/>
      <c r="G9" s="7">
        <v>19306</v>
      </c>
    </row>
    <row r="10" spans="2:9" ht="20.100000000000001" customHeight="1" x14ac:dyDescent="0.25">
      <c r="B10" s="3" t="s">
        <v>700</v>
      </c>
      <c r="C10" s="56" t="s">
        <v>241</v>
      </c>
      <c r="D10" s="7">
        <v>23242</v>
      </c>
      <c r="G10" s="7">
        <v>22090</v>
      </c>
    </row>
    <row r="11" spans="2:9" ht="20.100000000000001" customHeight="1" x14ac:dyDescent="0.25">
      <c r="B11" s="3" t="s">
        <v>701</v>
      </c>
      <c r="C11" s="54" t="s">
        <v>242</v>
      </c>
      <c r="D11" s="7">
        <v>19818</v>
      </c>
      <c r="F11" s="118"/>
      <c r="G11" s="7">
        <v>20080</v>
      </c>
      <c r="I11" s="118"/>
    </row>
    <row r="12" spans="2:9" ht="20.100000000000001" customHeight="1" x14ac:dyDescent="0.25">
      <c r="B12" s="3" t="s">
        <v>702</v>
      </c>
      <c r="C12" s="56" t="s">
        <v>243</v>
      </c>
      <c r="D12" s="7">
        <v>8679</v>
      </c>
      <c r="F12" s="118"/>
      <c r="G12" s="7">
        <v>8570</v>
      </c>
      <c r="I12" s="118"/>
    </row>
    <row r="13" spans="2:9" ht="20.100000000000001" customHeight="1" x14ac:dyDescent="0.25">
      <c r="B13" s="3" t="s">
        <v>703</v>
      </c>
      <c r="C13" s="54" t="s">
        <v>397</v>
      </c>
      <c r="D13" s="7">
        <v>10507</v>
      </c>
      <c r="F13" s="118"/>
      <c r="G13" s="7">
        <v>10594</v>
      </c>
      <c r="H13" s="118"/>
    </row>
    <row r="14" spans="2:9" ht="20.100000000000001" customHeight="1" x14ac:dyDescent="0.25">
      <c r="B14" s="3" t="s">
        <v>704</v>
      </c>
      <c r="C14" s="56" t="s">
        <v>244</v>
      </c>
      <c r="D14" s="7">
        <v>11123</v>
      </c>
      <c r="F14" s="118">
        <f>SUM(D4:D14)</f>
        <v>160825</v>
      </c>
      <c r="G14" s="7">
        <v>10928</v>
      </c>
      <c r="H14" s="118">
        <f>SUM(G4:G14)</f>
        <v>160825</v>
      </c>
    </row>
    <row r="15" spans="2:9" ht="20.100000000000001" customHeight="1" thickBot="1" x14ac:dyDescent="0.3">
      <c r="B15" s="3" t="s">
        <v>705</v>
      </c>
      <c r="C15" s="56" t="s">
        <v>374</v>
      </c>
      <c r="D15" s="204">
        <v>93745</v>
      </c>
      <c r="F15" s="118"/>
      <c r="G15" s="204">
        <v>93745</v>
      </c>
      <c r="H15" s="118">
        <f>254570-H14</f>
        <v>93745</v>
      </c>
    </row>
    <row r="16" spans="2:9" ht="30" customHeight="1" x14ac:dyDescent="0.25">
      <c r="B16" s="130"/>
      <c r="C16" s="131" t="s">
        <v>8</v>
      </c>
      <c r="D16" s="132">
        <f>SUM(D4:D15)</f>
        <v>254570</v>
      </c>
      <c r="F16" s="118"/>
      <c r="G16" s="118"/>
      <c r="H16" s="118"/>
      <c r="I16" s="118"/>
    </row>
    <row r="17" spans="2:8" x14ac:dyDescent="0.25">
      <c r="H17" s="118"/>
    </row>
    <row r="18" spans="2:8" x14ac:dyDescent="0.25">
      <c r="G18" s="50"/>
    </row>
    <row r="19" spans="2:8" ht="30" customHeight="1" x14ac:dyDescent="0.25">
      <c r="B19" s="128" t="s">
        <v>0</v>
      </c>
      <c r="C19" s="129" t="s">
        <v>1</v>
      </c>
      <c r="D19" s="271">
        <v>2023</v>
      </c>
      <c r="F19" s="118"/>
      <c r="H19" s="118"/>
    </row>
    <row r="20" spans="2:8" ht="20.100000000000001" customHeight="1" x14ac:dyDescent="0.25">
      <c r="B20" s="3" t="s">
        <v>696</v>
      </c>
      <c r="C20" s="51" t="s">
        <v>706</v>
      </c>
      <c r="D20" s="204">
        <v>13830</v>
      </c>
    </row>
    <row r="21" spans="2:8" ht="20.100000000000001" customHeight="1" x14ac:dyDescent="0.25">
      <c r="B21" s="3" t="s">
        <v>697</v>
      </c>
      <c r="C21" s="51" t="s">
        <v>707</v>
      </c>
      <c r="D21" s="7">
        <v>40500</v>
      </c>
      <c r="G21" s="118"/>
    </row>
    <row r="22" spans="2:8" ht="20.100000000000001" customHeight="1" x14ac:dyDescent="0.25">
      <c r="B22" s="3" t="s">
        <v>700</v>
      </c>
      <c r="C22" s="51" t="s">
        <v>708</v>
      </c>
      <c r="D22" s="7">
        <v>31500</v>
      </c>
    </row>
    <row r="23" spans="2:8" ht="20.100000000000001" customHeight="1" x14ac:dyDescent="0.25">
      <c r="B23" s="3" t="s">
        <v>704</v>
      </c>
      <c r="C23" s="51" t="s">
        <v>709</v>
      </c>
      <c r="D23" s="7">
        <v>6000</v>
      </c>
    </row>
    <row r="24" spans="2:8" ht="20.100000000000001" customHeight="1" x14ac:dyDescent="0.25">
      <c r="B24" s="185" t="s">
        <v>705</v>
      </c>
      <c r="C24" s="186" t="s">
        <v>710</v>
      </c>
      <c r="D24" s="209">
        <v>225000</v>
      </c>
    </row>
    <row r="25" spans="2:8" x14ac:dyDescent="0.25">
      <c r="B25" s="266" t="s">
        <v>390</v>
      </c>
      <c r="C25" s="79"/>
      <c r="D25" s="118"/>
      <c r="G25" s="118"/>
    </row>
    <row r="27" spans="2:8" s="59" customFormat="1" hidden="1" x14ac:dyDescent="0.25"/>
    <row r="28" spans="2:8" s="59" customFormat="1" hidden="1" x14ac:dyDescent="0.25"/>
    <row r="29" spans="2:8" s="59" customFormat="1" hidden="1" x14ac:dyDescent="0.25"/>
    <row r="30" spans="2:8" s="59" customFormat="1" hidden="1" x14ac:dyDescent="0.25"/>
    <row r="31" spans="2:8" s="59" customFormat="1" x14ac:dyDescent="0.25"/>
    <row r="32" spans="2:8" s="59" customFormat="1" x14ac:dyDescent="0.25">
      <c r="D32" s="184"/>
    </row>
    <row r="33" spans="2:3" x14ac:dyDescent="0.25">
      <c r="B33" s="96"/>
      <c r="C33" s="79"/>
    </row>
    <row r="35" spans="2:3" x14ac:dyDescent="0.25">
      <c r="B35" s="79"/>
    </row>
    <row r="36" spans="2:3" x14ac:dyDescent="0.25">
      <c r="B36" s="96"/>
      <c r="C36" s="59"/>
    </row>
  </sheetData>
  <printOptions horizontalCentered="1"/>
  <pageMargins left="1.1811023622047245" right="1.1811023622047245" top="1.3779527559055118" bottom="1.1811023622047245" header="0.47244094488188981" footer="0.39370078740157483"/>
  <pageSetup paperSize="9" scale="70" orientation="portrait" r:id="rId1"/>
  <headerFooter alignWithMargins="0"/>
  <ignoredErrors>
    <ignoredError sqref="D16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43"/>
  <dimension ref="B1:F58"/>
  <sheetViews>
    <sheetView view="pageBreakPreview" zoomScale="90" zoomScaleNormal="100" zoomScaleSheetLayoutView="90" workbookViewId="0">
      <selection activeCell="B2" sqref="B2"/>
    </sheetView>
  </sheetViews>
  <sheetFormatPr baseColWidth="10" defaultColWidth="11.42578125" defaultRowHeight="17.25" customHeight="1" x14ac:dyDescent="0.25"/>
  <cols>
    <col min="1" max="1" width="1.85546875" style="51" customWidth="1"/>
    <col min="2" max="2" width="11.7109375" style="51" customWidth="1"/>
    <col min="3" max="3" width="59.7109375" style="51" customWidth="1"/>
    <col min="4" max="4" width="14.42578125" style="51" customWidth="1"/>
    <col min="5" max="16384" width="11.42578125" style="51"/>
  </cols>
  <sheetData>
    <row r="1" spans="2:4" ht="17.25" customHeight="1" x14ac:dyDescent="0.25">
      <c r="B1" s="52" t="s">
        <v>726</v>
      </c>
    </row>
    <row r="2" spans="2:4" ht="15.75" customHeight="1" x14ac:dyDescent="0.25">
      <c r="B2" s="279" t="s">
        <v>661</v>
      </c>
    </row>
    <row r="3" spans="2:4" ht="30" customHeight="1" x14ac:dyDescent="0.25">
      <c r="B3" s="128" t="s">
        <v>36</v>
      </c>
      <c r="C3" s="128" t="s">
        <v>1</v>
      </c>
      <c r="D3" s="135">
        <v>2023</v>
      </c>
    </row>
    <row r="4" spans="2:4" ht="20.100000000000001" customHeight="1" x14ac:dyDescent="0.25">
      <c r="B4" s="3" t="s">
        <v>136</v>
      </c>
      <c r="C4" s="69" t="s">
        <v>318</v>
      </c>
      <c r="D4" s="55">
        <v>800</v>
      </c>
    </row>
    <row r="5" spans="2:4" ht="20.100000000000001" customHeight="1" x14ac:dyDescent="0.25">
      <c r="B5" s="3" t="s">
        <v>35</v>
      </c>
      <c r="C5" s="17" t="s">
        <v>316</v>
      </c>
      <c r="D5" s="55">
        <v>3000</v>
      </c>
    </row>
    <row r="6" spans="2:4" ht="20.100000000000001" customHeight="1" x14ac:dyDescent="0.25">
      <c r="B6" s="3" t="s">
        <v>125</v>
      </c>
      <c r="C6" s="56" t="s">
        <v>137</v>
      </c>
      <c r="D6" s="55">
        <v>7000</v>
      </c>
    </row>
    <row r="7" spans="2:4" ht="20.100000000000001" customHeight="1" x14ac:dyDescent="0.25">
      <c r="B7" s="3" t="s">
        <v>51</v>
      </c>
      <c r="C7" s="56" t="s">
        <v>52</v>
      </c>
      <c r="D7" s="55">
        <v>100</v>
      </c>
    </row>
    <row r="8" spans="2:4" ht="20.100000000000001" customHeight="1" x14ac:dyDescent="0.25">
      <c r="B8" s="3" t="s">
        <v>50</v>
      </c>
      <c r="C8" s="56" t="s">
        <v>49</v>
      </c>
      <c r="D8" s="55">
        <v>100</v>
      </c>
    </row>
    <row r="9" spans="2:4" ht="20.100000000000001" customHeight="1" x14ac:dyDescent="0.25">
      <c r="B9" s="3" t="s">
        <v>34</v>
      </c>
      <c r="C9" s="56" t="s">
        <v>33</v>
      </c>
      <c r="D9" s="55">
        <v>3000</v>
      </c>
    </row>
    <row r="10" spans="2:4" ht="20.100000000000001" customHeight="1" x14ac:dyDescent="0.25">
      <c r="B10" s="3" t="s">
        <v>48</v>
      </c>
      <c r="C10" s="77" t="s">
        <v>83</v>
      </c>
      <c r="D10" s="55">
        <v>200</v>
      </c>
    </row>
    <row r="11" spans="2:4" ht="20.100000000000001" customHeight="1" x14ac:dyDescent="0.25">
      <c r="B11" s="3" t="s">
        <v>32</v>
      </c>
      <c r="C11" s="56" t="s">
        <v>31</v>
      </c>
      <c r="D11" s="55">
        <v>500</v>
      </c>
    </row>
    <row r="12" spans="2:4" ht="20.100000000000001" customHeight="1" x14ac:dyDescent="0.25">
      <c r="B12" s="3" t="s">
        <v>30</v>
      </c>
      <c r="C12" s="56" t="s">
        <v>29</v>
      </c>
      <c r="D12" s="55">
        <v>500</v>
      </c>
    </row>
    <row r="13" spans="2:4" ht="20.100000000000001" customHeight="1" x14ac:dyDescent="0.25">
      <c r="B13" s="3" t="s">
        <v>28</v>
      </c>
      <c r="C13" s="56" t="s">
        <v>27</v>
      </c>
      <c r="D13" s="55">
        <v>150</v>
      </c>
    </row>
    <row r="14" spans="2:4" ht="20.100000000000001" customHeight="1" x14ac:dyDescent="0.25">
      <c r="B14" s="3" t="s">
        <v>26</v>
      </c>
      <c r="C14" s="56" t="s">
        <v>53</v>
      </c>
      <c r="D14" s="55">
        <v>100</v>
      </c>
    </row>
    <row r="15" spans="2:4" ht="20.100000000000001" customHeight="1" x14ac:dyDescent="0.25">
      <c r="B15" s="3">
        <v>223</v>
      </c>
      <c r="C15" s="56" t="s">
        <v>24</v>
      </c>
      <c r="D15" s="55">
        <v>100</v>
      </c>
    </row>
    <row r="16" spans="2:4" ht="20.100000000000001" customHeight="1" x14ac:dyDescent="0.25">
      <c r="B16" s="3" t="s">
        <v>23</v>
      </c>
      <c r="C16" s="56" t="s">
        <v>42</v>
      </c>
      <c r="D16" s="55">
        <v>500</v>
      </c>
    </row>
    <row r="17" spans="2:4" ht="20.100000000000001" customHeight="1" x14ac:dyDescent="0.25">
      <c r="B17" s="3" t="s">
        <v>55</v>
      </c>
      <c r="C17" s="56" t="s">
        <v>130</v>
      </c>
      <c r="D17" s="55">
        <v>4000</v>
      </c>
    </row>
    <row r="18" spans="2:4" ht="20.100000000000001" customHeight="1" x14ac:dyDescent="0.25">
      <c r="B18" s="3" t="s">
        <v>21</v>
      </c>
      <c r="C18" s="56" t="s">
        <v>20</v>
      </c>
      <c r="D18" s="55">
        <v>250</v>
      </c>
    </row>
    <row r="19" spans="2:4" ht="20.100000000000001" customHeight="1" x14ac:dyDescent="0.25">
      <c r="B19" s="3" t="s">
        <v>335</v>
      </c>
      <c r="C19" s="56" t="s">
        <v>629</v>
      </c>
      <c r="D19" s="164">
        <v>25000</v>
      </c>
    </row>
    <row r="20" spans="2:4" ht="20.100000000000001" customHeight="1" x14ac:dyDescent="0.25">
      <c r="B20" s="3" t="s">
        <v>145</v>
      </c>
      <c r="C20" s="56" t="s">
        <v>146</v>
      </c>
      <c r="D20" s="55">
        <v>500</v>
      </c>
    </row>
    <row r="21" spans="2:4" ht="20.100000000000001" customHeight="1" x14ac:dyDescent="0.25">
      <c r="B21" s="187" t="s">
        <v>147</v>
      </c>
      <c r="C21" s="56" t="s">
        <v>437</v>
      </c>
      <c r="D21" s="55">
        <v>74400</v>
      </c>
    </row>
    <row r="22" spans="2:4" ht="20.100000000000001" customHeight="1" x14ac:dyDescent="0.25">
      <c r="B22" s="3" t="s">
        <v>148</v>
      </c>
      <c r="C22" s="56" t="s">
        <v>149</v>
      </c>
      <c r="D22" s="55">
        <v>5000</v>
      </c>
    </row>
    <row r="23" spans="2:4" ht="20.100000000000001" customHeight="1" x14ac:dyDescent="0.25">
      <c r="B23" s="3" t="s">
        <v>150</v>
      </c>
      <c r="C23" s="56" t="s">
        <v>151</v>
      </c>
      <c r="D23" s="55">
        <v>7000</v>
      </c>
    </row>
    <row r="24" spans="2:4" ht="20.100000000000001" customHeight="1" x14ac:dyDescent="0.25">
      <c r="B24" s="3" t="s">
        <v>152</v>
      </c>
      <c r="C24" s="56" t="s">
        <v>153</v>
      </c>
      <c r="D24" s="55">
        <v>5000</v>
      </c>
    </row>
    <row r="25" spans="2:4" ht="20.100000000000001" customHeight="1" x14ac:dyDescent="0.25">
      <c r="B25" s="3" t="s">
        <v>154</v>
      </c>
      <c r="C25" s="56" t="s">
        <v>155</v>
      </c>
      <c r="D25" s="55">
        <v>750</v>
      </c>
    </row>
    <row r="26" spans="2:4" ht="20.100000000000001" customHeight="1" x14ac:dyDescent="0.25">
      <c r="B26" s="3" t="s">
        <v>38</v>
      </c>
      <c r="C26" s="56" t="s">
        <v>323</v>
      </c>
      <c r="D26" s="55">
        <v>150</v>
      </c>
    </row>
    <row r="27" spans="2:4" ht="20.100000000000001" customHeight="1" x14ac:dyDescent="0.25">
      <c r="B27" s="3" t="s">
        <v>190</v>
      </c>
      <c r="C27" s="56" t="s">
        <v>327</v>
      </c>
      <c r="D27" s="55">
        <v>1000</v>
      </c>
    </row>
    <row r="28" spans="2:4" ht="20.100000000000001" customHeight="1" x14ac:dyDescent="0.25">
      <c r="B28" s="24"/>
      <c r="C28" s="27" t="s">
        <v>641</v>
      </c>
      <c r="D28" s="26">
        <f>SUM(D4:D27)</f>
        <v>139100</v>
      </c>
    </row>
    <row r="29" spans="2:4" ht="20.100000000000001" customHeight="1" x14ac:dyDescent="0.25">
      <c r="B29" s="3" t="s">
        <v>156</v>
      </c>
      <c r="C29" s="56" t="s">
        <v>157</v>
      </c>
      <c r="D29" s="55">
        <v>3000</v>
      </c>
    </row>
    <row r="30" spans="2:4" ht="20.100000000000001" customHeight="1" x14ac:dyDescent="0.25">
      <c r="B30" s="24"/>
      <c r="C30" s="27" t="s">
        <v>72</v>
      </c>
      <c r="D30" s="26">
        <f>+D29</f>
        <v>3000</v>
      </c>
    </row>
    <row r="31" spans="2:4" ht="20.100000000000001" customHeight="1" x14ac:dyDescent="0.25">
      <c r="B31" s="3">
        <v>622</v>
      </c>
      <c r="C31" s="56" t="s">
        <v>158</v>
      </c>
      <c r="D31" s="55">
        <v>5000</v>
      </c>
    </row>
    <row r="32" spans="2:4" ht="20.100000000000001" customHeight="1" x14ac:dyDescent="0.25">
      <c r="B32" s="3">
        <v>625</v>
      </c>
      <c r="C32" s="56" t="s">
        <v>16</v>
      </c>
      <c r="D32" s="55">
        <v>900</v>
      </c>
    </row>
    <row r="33" spans="2:6" s="71" customFormat="1" ht="20.100000000000001" customHeight="1" x14ac:dyDescent="0.25">
      <c r="B33" s="3">
        <v>626</v>
      </c>
      <c r="C33" s="56" t="s">
        <v>37</v>
      </c>
      <c r="D33" s="55">
        <v>2000</v>
      </c>
    </row>
    <row r="34" spans="2:6" s="71" customFormat="1" ht="20.100000000000001" customHeight="1" x14ac:dyDescent="0.25">
      <c r="B34" s="3" t="s">
        <v>123</v>
      </c>
      <c r="C34" s="56" t="s">
        <v>639</v>
      </c>
      <c r="D34" s="164">
        <v>10000</v>
      </c>
    </row>
    <row r="35" spans="2:6" s="71" customFormat="1" ht="17.100000000000001" customHeight="1" x14ac:dyDescent="0.25">
      <c r="B35" s="3"/>
      <c r="C35" s="56" t="s">
        <v>628</v>
      </c>
      <c r="D35" s="55"/>
    </row>
    <row r="36" spans="2:6" ht="20.100000000000001" customHeight="1" thickBot="1" x14ac:dyDescent="0.3">
      <c r="B36" s="24"/>
      <c r="C36" s="27" t="s">
        <v>15</v>
      </c>
      <c r="D36" s="26">
        <f>SUM(D31:D35)</f>
        <v>17900</v>
      </c>
      <c r="F36" s="118" t="e">
        <f>+#REF!-#REF!-#REF!</f>
        <v>#REF!</v>
      </c>
    </row>
    <row r="37" spans="2:6" s="71" customFormat="1" ht="30" customHeight="1" x14ac:dyDescent="0.25">
      <c r="B37" s="136"/>
      <c r="C37" s="131" t="s">
        <v>14</v>
      </c>
      <c r="D37" s="132">
        <f>+D36+D30+D28</f>
        <v>160000</v>
      </c>
    </row>
    <row r="38" spans="2:6" ht="15" customHeight="1" x14ac:dyDescent="0.25">
      <c r="B38" s="11" t="s">
        <v>451</v>
      </c>
    </row>
    <row r="39" spans="2:6" ht="15" customHeight="1" x14ac:dyDescent="0.25">
      <c r="B39" s="11" t="s">
        <v>652</v>
      </c>
    </row>
    <row r="40" spans="2:6" ht="15" customHeight="1" x14ac:dyDescent="0.25">
      <c r="B40" s="11" t="s">
        <v>640</v>
      </c>
      <c r="C40" s="72"/>
    </row>
    <row r="42" spans="2:6" ht="17.25" customHeight="1" x14ac:dyDescent="0.25">
      <c r="C42" s="119" t="s">
        <v>306</v>
      </c>
      <c r="D42" s="120"/>
    </row>
    <row r="43" spans="2:6" ht="17.25" customHeight="1" x14ac:dyDescent="0.25">
      <c r="C43" s="230" t="s">
        <v>450</v>
      </c>
      <c r="D43" s="264">
        <v>25000</v>
      </c>
    </row>
    <row r="44" spans="2:6" ht="17.25" customHeight="1" x14ac:dyDescent="0.25">
      <c r="C44" s="230" t="s">
        <v>452</v>
      </c>
      <c r="D44" s="122">
        <v>10000</v>
      </c>
    </row>
    <row r="45" spans="2:6" ht="17.25" customHeight="1" x14ac:dyDescent="0.25">
      <c r="C45" s="231" t="s">
        <v>307</v>
      </c>
      <c r="D45" s="122">
        <v>114100</v>
      </c>
    </row>
    <row r="46" spans="2:6" ht="17.25" customHeight="1" x14ac:dyDescent="0.25">
      <c r="C46" s="231" t="s">
        <v>308</v>
      </c>
      <c r="D46" s="215">
        <v>10000</v>
      </c>
    </row>
    <row r="47" spans="2:6" ht="17.25" customHeight="1" x14ac:dyDescent="0.25">
      <c r="C47" s="231" t="s">
        <v>356</v>
      </c>
      <c r="D47" s="216"/>
    </row>
    <row r="48" spans="2:6" ht="17.25" customHeight="1" x14ac:dyDescent="0.25">
      <c r="C48" s="231" t="s">
        <v>309</v>
      </c>
      <c r="D48" s="217">
        <v>9000</v>
      </c>
    </row>
    <row r="49" spans="3:4" ht="17.25" customHeight="1" x14ac:dyDescent="0.25">
      <c r="C49" s="176"/>
      <c r="D49" s="173">
        <f>SUM(D43:D48)</f>
        <v>168100</v>
      </c>
    </row>
    <row r="50" spans="3:4" ht="17.25" customHeight="1" x14ac:dyDescent="0.25">
      <c r="C50" s="123"/>
      <c r="D50" s="124"/>
    </row>
    <row r="51" spans="3:4" ht="17.25" customHeight="1" x14ac:dyDescent="0.25">
      <c r="C51" s="125"/>
      <c r="D51" s="121"/>
    </row>
    <row r="52" spans="3:4" ht="17.25" customHeight="1" x14ac:dyDescent="0.25">
      <c r="C52" s="125"/>
      <c r="D52" s="121"/>
    </row>
    <row r="53" spans="3:4" ht="17.25" customHeight="1" x14ac:dyDescent="0.25">
      <c r="C53" s="125"/>
      <c r="D53" s="121"/>
    </row>
    <row r="54" spans="3:4" ht="17.25" customHeight="1" x14ac:dyDescent="0.25">
      <c r="C54" s="126"/>
      <c r="D54" s="126"/>
    </row>
    <row r="55" spans="3:4" ht="17.25" customHeight="1" x14ac:dyDescent="0.25">
      <c r="C55" s="126"/>
      <c r="D55" s="126"/>
    </row>
    <row r="56" spans="3:4" ht="17.25" customHeight="1" x14ac:dyDescent="0.25">
      <c r="C56" s="126"/>
      <c r="D56" s="126"/>
    </row>
    <row r="57" spans="3:4" ht="17.25" customHeight="1" x14ac:dyDescent="0.25">
      <c r="C57" s="126"/>
      <c r="D57" s="127"/>
    </row>
    <row r="58" spans="3:4" ht="17.25" customHeight="1" x14ac:dyDescent="0.25">
      <c r="C58" s="123"/>
      <c r="D58" s="123"/>
    </row>
  </sheetData>
  <printOptions horizontalCentered="1"/>
  <pageMargins left="1.1811023622047245" right="1.1811023622047245" top="1.1811023622047245" bottom="1.1811023622047245" header="0.39370078740157483" footer="0.39370078740157483"/>
  <pageSetup paperSize="9" scale="67" orientation="portrait" r:id="rId1"/>
  <headerFooter alignWithMargins="0">
    <oddHeader xml:space="preserve">&amp;R&amp;8
</oddHeader>
  </headerFooter>
  <ignoredErrors>
    <ignoredError sqref="D28" formulaRange="1"/>
    <ignoredError sqref="B3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44"/>
  <dimension ref="B1:M50"/>
  <sheetViews>
    <sheetView view="pageBreakPreview" zoomScale="90" zoomScaleNormal="100" zoomScaleSheetLayoutView="90" workbookViewId="0">
      <selection activeCell="H8" sqref="H8"/>
    </sheetView>
  </sheetViews>
  <sheetFormatPr baseColWidth="10" defaultColWidth="11.42578125" defaultRowHeight="17.25" customHeight="1" x14ac:dyDescent="0.25"/>
  <cols>
    <col min="1" max="1" width="1.85546875" style="51" customWidth="1"/>
    <col min="2" max="2" width="11.140625" style="51" customWidth="1"/>
    <col min="3" max="3" width="58.5703125" style="51" customWidth="1"/>
    <col min="4" max="4" width="13.85546875" style="51" hidden="1" customWidth="1"/>
    <col min="5" max="5" width="13.85546875" style="51" customWidth="1"/>
    <col min="6" max="6" width="14.7109375" style="51" customWidth="1"/>
    <col min="7" max="12" width="11.42578125" style="51"/>
    <col min="13" max="13" width="12.7109375" style="51" bestFit="1" customWidth="1"/>
    <col min="14" max="16384" width="11.42578125" style="51"/>
  </cols>
  <sheetData>
    <row r="1" spans="2:13" ht="17.25" customHeight="1" x14ac:dyDescent="0.25">
      <c r="B1" s="52" t="s">
        <v>727</v>
      </c>
    </row>
    <row r="2" spans="2:13" ht="17.25" customHeight="1" x14ac:dyDescent="0.25">
      <c r="B2" s="279" t="s">
        <v>661</v>
      </c>
    </row>
    <row r="3" spans="2:13" ht="30" customHeight="1" x14ac:dyDescent="0.25">
      <c r="B3" s="276" t="s">
        <v>36</v>
      </c>
      <c r="C3" s="276" t="s">
        <v>1</v>
      </c>
      <c r="D3" s="276">
        <v>2022</v>
      </c>
      <c r="E3" s="276">
        <v>2023</v>
      </c>
    </row>
    <row r="4" spans="2:13" ht="20.100000000000001" customHeight="1" x14ac:dyDescent="0.25">
      <c r="B4" s="3">
        <v>229</v>
      </c>
      <c r="C4" s="56" t="s">
        <v>159</v>
      </c>
      <c r="D4" s="55">
        <v>345000</v>
      </c>
      <c r="E4" s="55">
        <v>345000</v>
      </c>
      <c r="L4" s="55"/>
    </row>
    <row r="5" spans="2:13" s="71" customFormat="1" ht="20.100000000000001" customHeight="1" x14ac:dyDescent="0.25">
      <c r="B5" s="24"/>
      <c r="C5" s="27" t="s">
        <v>17</v>
      </c>
      <c r="D5" s="26">
        <f t="shared" ref="D5:E5" si="0">+D4</f>
        <v>345000</v>
      </c>
      <c r="E5" s="26">
        <f t="shared" si="0"/>
        <v>345000</v>
      </c>
    </row>
    <row r="6" spans="2:13" s="71" customFormat="1" ht="20.100000000000001" customHeight="1" x14ac:dyDescent="0.25">
      <c r="B6" s="3" t="s">
        <v>69</v>
      </c>
      <c r="C6" s="77" t="s">
        <v>562</v>
      </c>
      <c r="D6" s="55">
        <v>4700</v>
      </c>
      <c r="E6" s="55">
        <v>5600</v>
      </c>
      <c r="J6" s="160"/>
    </row>
    <row r="7" spans="2:13" s="71" customFormat="1" ht="20.100000000000001" customHeight="1" thickBot="1" x14ac:dyDescent="0.3">
      <c r="B7" s="24"/>
      <c r="C7" s="27" t="s">
        <v>72</v>
      </c>
      <c r="D7" s="26">
        <f t="shared" ref="D7:E7" si="1">+D6</f>
        <v>4700</v>
      </c>
      <c r="E7" s="26">
        <f t="shared" si="1"/>
        <v>5600</v>
      </c>
    </row>
    <row r="8" spans="2:13" ht="30" customHeight="1" x14ac:dyDescent="0.25">
      <c r="B8" s="136"/>
      <c r="C8" s="131" t="s">
        <v>14</v>
      </c>
      <c r="D8" s="132">
        <f t="shared" ref="D8:E8" si="2">+D7+D5</f>
        <v>349700</v>
      </c>
      <c r="E8" s="132">
        <f t="shared" si="2"/>
        <v>350600</v>
      </c>
      <c r="J8" s="118"/>
    </row>
    <row r="9" spans="2:13" ht="17.25" customHeight="1" x14ac:dyDescent="0.25">
      <c r="H9" s="118"/>
      <c r="L9" s="118"/>
    </row>
    <row r="10" spans="2:13" ht="20.100000000000001" customHeight="1" x14ac:dyDescent="0.25">
      <c r="B10" s="79"/>
      <c r="C10" s="79"/>
    </row>
    <row r="11" spans="2:13" ht="20.100000000000001" customHeight="1" x14ac:dyDescent="0.25">
      <c r="B11" s="59"/>
    </row>
    <row r="14" spans="2:13" ht="30" customHeight="1" x14ac:dyDescent="0.25">
      <c r="C14" s="79"/>
      <c r="D14" s="79"/>
      <c r="E14" s="79"/>
      <c r="F14" s="79"/>
      <c r="G14" s="79"/>
    </row>
    <row r="15" spans="2:13" ht="30" customHeight="1" x14ac:dyDescent="0.25">
      <c r="C15" s="218"/>
      <c r="D15" s="219"/>
      <c r="E15" s="219"/>
      <c r="F15" s="220"/>
      <c r="M15" s="241"/>
    </row>
    <row r="16" spans="2:13" ht="17.25" customHeight="1" x14ac:dyDescent="0.25">
      <c r="C16" s="218"/>
      <c r="D16" s="219"/>
      <c r="E16" s="219"/>
      <c r="F16" s="221"/>
    </row>
    <row r="17" spans="3:7" ht="17.25" customHeight="1" x14ac:dyDescent="0.25">
      <c r="C17" s="218"/>
      <c r="D17" s="219"/>
      <c r="E17" s="219"/>
      <c r="F17" s="221"/>
      <c r="G17" s="111"/>
    </row>
    <row r="18" spans="3:7" ht="17.25" customHeight="1" x14ac:dyDescent="0.25">
      <c r="C18" s="218"/>
      <c r="D18" s="219"/>
      <c r="E18" s="219"/>
      <c r="F18" s="221"/>
      <c r="G18" s="111"/>
    </row>
    <row r="19" spans="3:7" ht="17.25" customHeight="1" x14ac:dyDescent="0.25">
      <c r="C19" s="218"/>
      <c r="D19" s="219"/>
      <c r="E19" s="219"/>
      <c r="F19" s="221"/>
      <c r="G19" s="111"/>
    </row>
    <row r="20" spans="3:7" ht="17.25" customHeight="1" x14ac:dyDescent="0.25">
      <c r="C20" s="218"/>
      <c r="D20" s="219"/>
      <c r="E20" s="219"/>
      <c r="F20" s="222"/>
      <c r="G20" s="177"/>
    </row>
    <row r="21" spans="3:7" ht="17.25" customHeight="1" x14ac:dyDescent="0.25">
      <c r="C21" s="218"/>
      <c r="D21" s="219"/>
      <c r="E21" s="219"/>
      <c r="F21" s="221"/>
      <c r="G21" s="177"/>
    </row>
    <row r="22" spans="3:7" ht="30" customHeight="1" x14ac:dyDescent="0.25">
      <c r="C22" s="218"/>
      <c r="D22" s="219"/>
      <c r="E22" s="219"/>
      <c r="F22" s="221"/>
      <c r="G22" s="177"/>
    </row>
    <row r="23" spans="3:7" ht="30" customHeight="1" x14ac:dyDescent="0.25">
      <c r="C23" s="218"/>
      <c r="D23" s="219"/>
      <c r="E23" s="219"/>
      <c r="F23" s="221"/>
      <c r="G23" s="177"/>
    </row>
    <row r="24" spans="3:7" ht="30" customHeight="1" x14ac:dyDescent="0.25">
      <c r="C24" s="218"/>
      <c r="D24" s="219"/>
      <c r="E24" s="219"/>
      <c r="F24" s="221"/>
      <c r="G24" s="177"/>
    </row>
    <row r="25" spans="3:7" ht="30" customHeight="1" x14ac:dyDescent="0.25">
      <c r="C25" s="218"/>
      <c r="D25" s="219"/>
      <c r="E25" s="219"/>
      <c r="F25" s="223"/>
      <c r="G25" s="177"/>
    </row>
    <row r="26" spans="3:7" ht="30" customHeight="1" x14ac:dyDescent="0.25">
      <c r="C26" s="218"/>
      <c r="D26" s="219"/>
      <c r="E26" s="219"/>
      <c r="F26" s="220"/>
      <c r="G26" s="177"/>
    </row>
    <row r="27" spans="3:7" ht="17.25" customHeight="1" x14ac:dyDescent="0.25">
      <c r="C27" s="218"/>
      <c r="D27" s="219"/>
      <c r="E27" s="219"/>
      <c r="F27" s="221"/>
      <c r="G27" s="177"/>
    </row>
    <row r="28" spans="3:7" ht="17.25" customHeight="1" x14ac:dyDescent="0.25">
      <c r="C28" s="218"/>
      <c r="D28" s="219"/>
      <c r="E28" s="219"/>
      <c r="F28" s="221"/>
      <c r="G28" s="177"/>
    </row>
    <row r="29" spans="3:7" ht="17.25" customHeight="1" x14ac:dyDescent="0.25">
      <c r="C29" s="218"/>
      <c r="D29" s="219"/>
      <c r="E29" s="219"/>
      <c r="F29" s="222"/>
      <c r="G29" s="177"/>
    </row>
    <row r="30" spans="3:7" ht="17.25" customHeight="1" x14ac:dyDescent="0.25">
      <c r="C30" s="218"/>
      <c r="D30" s="219"/>
      <c r="E30" s="219"/>
      <c r="F30" s="221"/>
      <c r="G30" s="177"/>
    </row>
    <row r="31" spans="3:7" ht="17.25" customHeight="1" x14ac:dyDescent="0.25">
      <c r="C31" s="218"/>
      <c r="D31" s="219"/>
      <c r="E31" s="219"/>
      <c r="F31" s="221"/>
      <c r="G31" s="178"/>
    </row>
    <row r="32" spans="3:7" ht="17.25" customHeight="1" x14ac:dyDescent="0.25">
      <c r="C32" s="218"/>
      <c r="D32" s="219"/>
      <c r="E32" s="219"/>
      <c r="F32" s="221"/>
      <c r="G32" s="178"/>
    </row>
    <row r="33" spans="3:7" ht="17.25" customHeight="1" x14ac:dyDescent="0.25">
      <c r="C33" s="218"/>
      <c r="D33" s="219"/>
      <c r="E33" s="219"/>
      <c r="F33" s="221"/>
      <c r="G33" s="178"/>
    </row>
    <row r="34" spans="3:7" ht="17.25" customHeight="1" x14ac:dyDescent="0.25">
      <c r="C34" s="218"/>
      <c r="D34" s="219"/>
      <c r="E34" s="219"/>
      <c r="F34" s="221"/>
      <c r="G34" s="178"/>
    </row>
    <row r="35" spans="3:7" ht="17.25" customHeight="1" x14ac:dyDescent="0.25">
      <c r="C35" s="218"/>
      <c r="D35" s="219"/>
      <c r="E35" s="219"/>
      <c r="F35" s="221"/>
      <c r="G35" s="178"/>
    </row>
    <row r="36" spans="3:7" ht="17.25" customHeight="1" x14ac:dyDescent="0.25">
      <c r="C36" s="218"/>
      <c r="D36" s="219"/>
      <c r="E36" s="219"/>
      <c r="F36" s="221"/>
      <c r="G36" s="178"/>
    </row>
    <row r="37" spans="3:7" ht="17.25" customHeight="1" x14ac:dyDescent="0.25">
      <c r="C37" s="218"/>
      <c r="D37" s="219"/>
      <c r="E37" s="219"/>
      <c r="F37" s="221"/>
      <c r="G37" s="178"/>
    </row>
    <row r="38" spans="3:7" ht="17.25" customHeight="1" x14ac:dyDescent="0.25">
      <c r="C38" s="218"/>
      <c r="D38" s="219"/>
      <c r="E38" s="219"/>
      <c r="F38" s="221"/>
      <c r="G38" s="178"/>
    </row>
    <row r="39" spans="3:7" ht="17.25" customHeight="1" x14ac:dyDescent="0.25">
      <c r="C39" s="218"/>
      <c r="D39" s="219"/>
      <c r="E39" s="219"/>
      <c r="F39" s="221"/>
      <c r="G39" s="178"/>
    </row>
    <row r="40" spans="3:7" ht="17.25" customHeight="1" x14ac:dyDescent="0.25">
      <c r="C40" s="218"/>
      <c r="D40" s="219"/>
      <c r="E40" s="219"/>
      <c r="F40" s="221"/>
      <c r="G40" s="178"/>
    </row>
    <row r="41" spans="3:7" ht="17.25" customHeight="1" x14ac:dyDescent="0.25">
      <c r="C41" s="218"/>
      <c r="D41" s="219"/>
      <c r="E41" s="219"/>
      <c r="F41" s="221"/>
      <c r="G41" s="255"/>
    </row>
    <row r="42" spans="3:7" ht="17.25" customHeight="1" x14ac:dyDescent="0.25">
      <c r="C42" s="218"/>
      <c r="D42" s="219"/>
      <c r="E42" s="219"/>
      <c r="F42" s="221"/>
      <c r="G42" s="178"/>
    </row>
    <row r="43" spans="3:7" ht="17.25" customHeight="1" x14ac:dyDescent="0.25">
      <c r="C43" s="218"/>
      <c r="D43" s="219"/>
      <c r="E43" s="219"/>
      <c r="F43" s="221"/>
      <c r="G43" s="178"/>
    </row>
    <row r="44" spans="3:7" ht="17.25" customHeight="1" x14ac:dyDescent="0.25">
      <c r="C44" s="218"/>
      <c r="D44" s="219"/>
      <c r="E44" s="219"/>
      <c r="F44" s="221"/>
      <c r="G44" s="178"/>
    </row>
    <row r="45" spans="3:7" ht="17.25" customHeight="1" x14ac:dyDescent="0.25">
      <c r="C45" s="218"/>
      <c r="D45" s="219"/>
      <c r="E45" s="219"/>
      <c r="F45" s="221"/>
    </row>
    <row r="46" spans="3:7" ht="17.25" customHeight="1" x14ac:dyDescent="0.25">
      <c r="C46" s="218"/>
      <c r="D46" s="219"/>
      <c r="E46" s="219"/>
      <c r="F46" s="221"/>
      <c r="G46" s="178"/>
    </row>
    <row r="47" spans="3:7" ht="17.25" customHeight="1" x14ac:dyDescent="0.25">
      <c r="C47" s="218"/>
      <c r="D47" s="219"/>
      <c r="E47" s="219"/>
      <c r="F47" s="221"/>
      <c r="G47" s="178"/>
    </row>
    <row r="48" spans="3:7" ht="17.25" customHeight="1" x14ac:dyDescent="0.25">
      <c r="C48" s="218"/>
      <c r="D48" s="219"/>
      <c r="E48" s="219"/>
      <c r="F48" s="221"/>
      <c r="G48" s="178"/>
    </row>
    <row r="49" spans="3:7" ht="17.25" customHeight="1" x14ac:dyDescent="0.25">
      <c r="C49" s="110"/>
      <c r="F49" s="224"/>
      <c r="G49" s="178"/>
    </row>
    <row r="50" spans="3:7" ht="17.25" customHeight="1" x14ac:dyDescent="0.25">
      <c r="D50" s="241"/>
      <c r="E50" s="241"/>
      <c r="F50" s="241"/>
    </row>
  </sheetData>
  <printOptions horizontalCentered="1"/>
  <pageMargins left="0.98425196850393704" right="1.1811023622047245" top="1.3779527559055118" bottom="1.1811023622047245" header="0.39370078740157483" footer="0.39370078740157483"/>
  <pageSetup paperSize="9" scale="67" orientation="portrait" r:id="rId1"/>
  <headerFooter alignWithMargins="0">
    <oddHeader xml:space="preserve">&amp;R&amp;8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45"/>
  <dimension ref="A1:H47"/>
  <sheetViews>
    <sheetView view="pageBreakPreview" topLeftCell="B13" zoomScale="90" zoomScaleNormal="100" zoomScaleSheetLayoutView="90" workbookViewId="0">
      <selection activeCell="M24" sqref="M24"/>
    </sheetView>
  </sheetViews>
  <sheetFormatPr baseColWidth="10" defaultColWidth="11.42578125" defaultRowHeight="17.25" customHeight="1" x14ac:dyDescent="0.25"/>
  <cols>
    <col min="1" max="1" width="2.140625" style="51" customWidth="1"/>
    <col min="2" max="2" width="10.28515625" style="51" customWidth="1"/>
    <col min="3" max="3" width="63.85546875" style="51" customWidth="1"/>
    <col min="4" max="4" width="11.28515625" style="51" customWidth="1"/>
    <col min="5" max="5" width="13.140625" style="51" customWidth="1"/>
    <col min="6" max="16384" width="11.42578125" style="51"/>
  </cols>
  <sheetData>
    <row r="1" spans="2:5" ht="17.25" customHeight="1" x14ac:dyDescent="0.25">
      <c r="B1" s="52" t="s">
        <v>728</v>
      </c>
    </row>
    <row r="2" spans="2:5" ht="17.25" customHeight="1" x14ac:dyDescent="0.25">
      <c r="B2" s="279" t="s">
        <v>661</v>
      </c>
      <c r="D2" s="168"/>
      <c r="E2" s="97"/>
    </row>
    <row r="3" spans="2:5" ht="30" customHeight="1" x14ac:dyDescent="0.25">
      <c r="B3" s="128" t="s">
        <v>36</v>
      </c>
      <c r="C3" s="128" t="s">
        <v>1</v>
      </c>
      <c r="D3" s="128"/>
      <c r="E3" s="135">
        <v>2023</v>
      </c>
    </row>
    <row r="4" spans="2:5" ht="20.100000000000001" customHeight="1" x14ac:dyDescent="0.25">
      <c r="B4" s="3" t="s">
        <v>34</v>
      </c>
      <c r="C4" s="56" t="s">
        <v>33</v>
      </c>
      <c r="D4" s="57"/>
      <c r="E4" s="55">
        <v>5200</v>
      </c>
    </row>
    <row r="5" spans="2:5" ht="20.100000000000001" customHeight="1" x14ac:dyDescent="0.25">
      <c r="B5" s="3" t="s">
        <v>48</v>
      </c>
      <c r="C5" s="77" t="s">
        <v>83</v>
      </c>
      <c r="D5" s="80"/>
      <c r="E5" s="55">
        <v>620</v>
      </c>
    </row>
    <row r="6" spans="2:5" ht="20.100000000000001" customHeight="1" x14ac:dyDescent="0.25">
      <c r="B6" s="3" t="s">
        <v>32</v>
      </c>
      <c r="C6" s="56" t="s">
        <v>160</v>
      </c>
      <c r="D6" s="57"/>
      <c r="E6" s="55">
        <v>1300</v>
      </c>
    </row>
    <row r="7" spans="2:5" ht="20.100000000000001" customHeight="1" x14ac:dyDescent="0.25">
      <c r="B7" s="3" t="s">
        <v>30</v>
      </c>
      <c r="C7" s="56" t="s">
        <v>29</v>
      </c>
      <c r="D7" s="57"/>
      <c r="E7" s="55">
        <v>100</v>
      </c>
    </row>
    <row r="8" spans="2:5" ht="20.100000000000001" customHeight="1" x14ac:dyDescent="0.25">
      <c r="B8" s="3" t="s">
        <v>28</v>
      </c>
      <c r="C8" s="56" t="s">
        <v>27</v>
      </c>
      <c r="D8" s="57"/>
      <c r="E8" s="55">
        <v>1000</v>
      </c>
    </row>
    <row r="9" spans="2:5" ht="20.100000000000001" customHeight="1" x14ac:dyDescent="0.25">
      <c r="B9" s="3" t="s">
        <v>26</v>
      </c>
      <c r="C9" s="56" t="s">
        <v>53</v>
      </c>
      <c r="D9" s="57"/>
      <c r="E9" s="55">
        <v>100</v>
      </c>
    </row>
    <row r="10" spans="2:5" ht="20.100000000000001" customHeight="1" x14ac:dyDescent="0.25">
      <c r="B10" s="3">
        <v>223</v>
      </c>
      <c r="C10" s="56" t="s">
        <v>24</v>
      </c>
      <c r="D10" s="57"/>
      <c r="E10" s="55">
        <v>2000</v>
      </c>
    </row>
    <row r="11" spans="2:5" ht="20.100000000000001" customHeight="1" x14ac:dyDescent="0.25">
      <c r="B11" s="3" t="s">
        <v>23</v>
      </c>
      <c r="C11" s="56" t="s">
        <v>42</v>
      </c>
      <c r="D11" s="57"/>
      <c r="E11" s="55">
        <v>2500</v>
      </c>
    </row>
    <row r="12" spans="2:5" ht="20.100000000000001" customHeight="1" x14ac:dyDescent="0.25">
      <c r="B12" s="3" t="s">
        <v>55</v>
      </c>
      <c r="C12" s="56" t="s">
        <v>130</v>
      </c>
      <c r="D12" s="57"/>
      <c r="E12" s="55">
        <v>4000</v>
      </c>
    </row>
    <row r="13" spans="2:5" ht="20.100000000000001" customHeight="1" x14ac:dyDescent="0.25">
      <c r="B13" s="3" t="s">
        <v>21</v>
      </c>
      <c r="C13" s="56" t="s">
        <v>162</v>
      </c>
      <c r="D13" s="57"/>
      <c r="E13" s="55">
        <v>25000</v>
      </c>
    </row>
    <row r="14" spans="2:5" ht="20.100000000000001" customHeight="1" x14ac:dyDescent="0.25">
      <c r="B14" s="3" t="s">
        <v>41</v>
      </c>
      <c r="C14" s="56" t="s">
        <v>163</v>
      </c>
      <c r="D14" s="57"/>
      <c r="E14" s="55">
        <v>3500</v>
      </c>
    </row>
    <row r="15" spans="2:5" ht="20.100000000000001" customHeight="1" x14ac:dyDescent="0.25">
      <c r="B15" s="3" t="s">
        <v>19</v>
      </c>
      <c r="C15" s="56" t="s">
        <v>18</v>
      </c>
      <c r="D15" s="57"/>
      <c r="E15" s="55">
        <v>25000</v>
      </c>
    </row>
    <row r="16" spans="2:5" ht="17.100000000000001" customHeight="1" x14ac:dyDescent="0.25">
      <c r="B16" s="3"/>
      <c r="C16" s="56" t="s">
        <v>443</v>
      </c>
      <c r="D16" s="57"/>
      <c r="E16" s="55"/>
    </row>
    <row r="17" spans="2:8" ht="20.100000000000001" customHeight="1" x14ac:dyDescent="0.25">
      <c r="B17" s="3" t="s">
        <v>80</v>
      </c>
      <c r="C17" s="67" t="s">
        <v>81</v>
      </c>
      <c r="D17" s="57"/>
      <c r="E17" s="55">
        <f>SUM(D18:D19)</f>
        <v>4310</v>
      </c>
    </row>
    <row r="18" spans="2:8" ht="17.100000000000001" customHeight="1" x14ac:dyDescent="0.25">
      <c r="B18" s="3"/>
      <c r="C18" s="56" t="s">
        <v>164</v>
      </c>
      <c r="D18" s="57">
        <v>3800</v>
      </c>
      <c r="E18" s="55"/>
    </row>
    <row r="19" spans="2:8" ht="17.100000000000001" customHeight="1" x14ac:dyDescent="0.25">
      <c r="B19" s="3"/>
      <c r="C19" s="67" t="s">
        <v>165</v>
      </c>
      <c r="D19" s="57">
        <v>510</v>
      </c>
      <c r="E19" s="55"/>
    </row>
    <row r="20" spans="2:8" ht="20.100000000000001" customHeight="1" x14ac:dyDescent="0.25">
      <c r="B20" s="3" t="s">
        <v>166</v>
      </c>
      <c r="C20" s="67" t="s">
        <v>326</v>
      </c>
      <c r="D20" s="106"/>
      <c r="E20" s="55">
        <v>35000</v>
      </c>
    </row>
    <row r="21" spans="2:8" ht="17.100000000000001" hidden="1" customHeight="1" x14ac:dyDescent="0.25">
      <c r="B21" s="3"/>
      <c r="C21" s="194" t="s">
        <v>302</v>
      </c>
      <c r="D21" s="213">
        <v>0</v>
      </c>
      <c r="E21" s="55"/>
    </row>
    <row r="22" spans="2:8" ht="17.100000000000001" hidden="1" customHeight="1" x14ac:dyDescent="0.25">
      <c r="B22" s="3"/>
      <c r="C22" s="67" t="s">
        <v>305</v>
      </c>
      <c r="D22" s="213">
        <v>75000</v>
      </c>
      <c r="E22" s="55"/>
    </row>
    <row r="23" spans="2:8" ht="17.100000000000001" customHeight="1" x14ac:dyDescent="0.25">
      <c r="B23" s="187" t="s">
        <v>622</v>
      </c>
      <c r="C23" s="56" t="s">
        <v>576</v>
      </c>
      <c r="D23" s="57"/>
      <c r="E23" s="164">
        <v>25000</v>
      </c>
    </row>
    <row r="24" spans="2:8" ht="20.100000000000001" customHeight="1" x14ac:dyDescent="0.25">
      <c r="B24" s="3" t="s">
        <v>310</v>
      </c>
      <c r="C24" s="67" t="s">
        <v>496</v>
      </c>
      <c r="D24" s="106"/>
      <c r="E24" s="55">
        <f>SUM(D25:D26)</f>
        <v>25800</v>
      </c>
      <c r="G24" s="260"/>
      <c r="H24" s="118"/>
    </row>
    <row r="25" spans="2:8" ht="16.5" customHeight="1" x14ac:dyDescent="0.25">
      <c r="B25" s="3"/>
      <c r="C25" s="67" t="s">
        <v>495</v>
      </c>
      <c r="D25" s="57">
        <v>12000</v>
      </c>
      <c r="E25" s="55"/>
      <c r="G25" s="118"/>
      <c r="H25" s="118"/>
    </row>
    <row r="26" spans="2:8" ht="16.5" customHeight="1" x14ac:dyDescent="0.25">
      <c r="B26" s="3"/>
      <c r="C26" s="67" t="s">
        <v>476</v>
      </c>
      <c r="D26" s="57">
        <v>13800</v>
      </c>
      <c r="E26" s="55"/>
      <c r="G26" s="118"/>
      <c r="H26" s="118"/>
    </row>
    <row r="27" spans="2:8" ht="20.100000000000001" customHeight="1" x14ac:dyDescent="0.25">
      <c r="B27" s="3" t="s">
        <v>361</v>
      </c>
      <c r="C27" s="67" t="s">
        <v>382</v>
      </c>
      <c r="D27" s="106"/>
      <c r="E27" s="55">
        <v>100000</v>
      </c>
      <c r="H27" s="118"/>
    </row>
    <row r="28" spans="2:8" ht="20.100000000000001" customHeight="1" x14ac:dyDescent="0.25">
      <c r="B28" s="3" t="s">
        <v>644</v>
      </c>
      <c r="C28" s="39" t="s">
        <v>645</v>
      </c>
      <c r="D28" s="106"/>
      <c r="E28" s="55">
        <v>17500</v>
      </c>
    </row>
    <row r="29" spans="2:8" ht="20.100000000000001" customHeight="1" x14ac:dyDescent="0.25">
      <c r="B29" s="3" t="s">
        <v>646</v>
      </c>
      <c r="C29" s="39" t="s">
        <v>647</v>
      </c>
      <c r="D29" s="106"/>
      <c r="E29" s="55">
        <v>15000</v>
      </c>
    </row>
    <row r="30" spans="2:8" ht="20.100000000000001" customHeight="1" x14ac:dyDescent="0.25">
      <c r="B30" s="3" t="s">
        <v>167</v>
      </c>
      <c r="C30" s="194" t="s">
        <v>168</v>
      </c>
      <c r="D30" s="106"/>
      <c r="E30" s="55">
        <v>500</v>
      </c>
    </row>
    <row r="31" spans="2:8" ht="20.100000000000001" customHeight="1" x14ac:dyDescent="0.25">
      <c r="B31" s="3" t="s">
        <v>39</v>
      </c>
      <c r="C31" s="17" t="s">
        <v>324</v>
      </c>
      <c r="D31" s="106"/>
      <c r="E31" s="55">
        <v>20000</v>
      </c>
    </row>
    <row r="32" spans="2:8" ht="20.100000000000001" customHeight="1" x14ac:dyDescent="0.25">
      <c r="B32" s="24"/>
      <c r="C32" s="27" t="s">
        <v>169</v>
      </c>
      <c r="D32" s="262"/>
      <c r="E32" s="26">
        <f>SUM(E4:E31)</f>
        <v>313430</v>
      </c>
    </row>
    <row r="33" spans="1:8" s="81" customFormat="1" ht="20.100000000000001" hidden="1" customHeight="1" x14ac:dyDescent="0.25">
      <c r="B33" s="200" t="s">
        <v>170</v>
      </c>
      <c r="C33" s="202" t="s">
        <v>303</v>
      </c>
      <c r="D33" s="106"/>
      <c r="E33" s="55"/>
    </row>
    <row r="34" spans="1:8" s="81" customFormat="1" ht="20.100000000000001" hidden="1" customHeight="1" x14ac:dyDescent="0.25">
      <c r="B34" s="200" t="s">
        <v>171</v>
      </c>
      <c r="C34" s="202" t="s">
        <v>304</v>
      </c>
      <c r="D34" s="106"/>
      <c r="E34" s="55"/>
    </row>
    <row r="35" spans="1:8" ht="20.100000000000001" customHeight="1" x14ac:dyDescent="0.25">
      <c r="A35" s="82"/>
      <c r="B35" s="187" t="s">
        <v>649</v>
      </c>
      <c r="C35" s="56" t="s">
        <v>358</v>
      </c>
      <c r="D35" s="106"/>
      <c r="E35" s="55">
        <v>275000</v>
      </c>
      <c r="F35" s="51" t="s">
        <v>648</v>
      </c>
    </row>
    <row r="36" spans="1:8" s="81" customFormat="1" ht="20.100000000000001" customHeight="1" x14ac:dyDescent="0.25">
      <c r="B36" s="187" t="s">
        <v>649</v>
      </c>
      <c r="C36" s="56" t="s">
        <v>501</v>
      </c>
      <c r="D36" s="106"/>
      <c r="E36" s="55">
        <v>180000</v>
      </c>
      <c r="F36" s="51" t="s">
        <v>648</v>
      </c>
    </row>
    <row r="37" spans="1:8" s="81" customFormat="1" ht="20.100000000000001" customHeight="1" x14ac:dyDescent="0.25">
      <c r="B37" s="3" t="s">
        <v>453</v>
      </c>
      <c r="C37" s="56" t="s">
        <v>514</v>
      </c>
      <c r="D37" s="106"/>
      <c r="E37" s="55">
        <f>SUM(D38:D40)</f>
        <v>84400</v>
      </c>
    </row>
    <row r="38" spans="1:8" s="81" customFormat="1" ht="17.100000000000001" customHeight="1" x14ac:dyDescent="0.25">
      <c r="B38" s="3"/>
      <c r="C38" s="67" t="s">
        <v>497</v>
      </c>
      <c r="D38" s="57">
        <v>12400</v>
      </c>
      <c r="E38" s="55"/>
    </row>
    <row r="39" spans="1:8" s="81" customFormat="1" ht="17.100000000000001" customHeight="1" x14ac:dyDescent="0.25">
      <c r="B39" s="3"/>
      <c r="C39" s="67" t="s">
        <v>498</v>
      </c>
      <c r="D39" s="57">
        <v>22000</v>
      </c>
      <c r="E39" s="55"/>
      <c r="H39" s="192" t="e">
        <f>+#REF!-200000-300000</f>
        <v>#REF!</v>
      </c>
    </row>
    <row r="40" spans="1:8" s="81" customFormat="1" ht="17.100000000000001" customHeight="1" x14ac:dyDescent="0.25">
      <c r="B40" s="3"/>
      <c r="C40" s="67" t="s">
        <v>513</v>
      </c>
      <c r="D40" s="57">
        <v>50000</v>
      </c>
      <c r="E40" s="55"/>
      <c r="H40" s="192"/>
    </row>
    <row r="41" spans="1:8" s="81" customFormat="1" ht="20.100000000000001" customHeight="1" x14ac:dyDescent="0.25">
      <c r="B41" s="3" t="s">
        <v>69</v>
      </c>
      <c r="C41" s="77" t="s">
        <v>563</v>
      </c>
      <c r="D41" s="57"/>
      <c r="E41" s="55">
        <v>9720</v>
      </c>
    </row>
    <row r="42" spans="1:8" s="81" customFormat="1" ht="20.100000000000001" customHeight="1" thickBot="1" x14ac:dyDescent="0.3">
      <c r="B42" s="24"/>
      <c r="C42" s="27" t="s">
        <v>72</v>
      </c>
      <c r="D42" s="76"/>
      <c r="E42" s="26">
        <f>SUM(E35:E41)</f>
        <v>549120</v>
      </c>
    </row>
    <row r="43" spans="1:8" ht="30" customHeight="1" x14ac:dyDescent="0.25">
      <c r="B43" s="136"/>
      <c r="C43" s="131" t="s">
        <v>14</v>
      </c>
      <c r="D43" s="131"/>
      <c r="E43" s="132">
        <f>+E42+E32</f>
        <v>862550</v>
      </c>
    </row>
    <row r="44" spans="1:8" ht="17.100000000000001" customHeight="1" x14ac:dyDescent="0.25">
      <c r="B44" s="206" t="s">
        <v>654</v>
      </c>
      <c r="E44" s="145"/>
    </row>
    <row r="45" spans="1:8" ht="17.100000000000001" customHeight="1" x14ac:dyDescent="0.25">
      <c r="B45" s="206" t="s">
        <v>653</v>
      </c>
      <c r="E45" s="145"/>
    </row>
    <row r="46" spans="1:8" ht="17.100000000000001" customHeight="1" x14ac:dyDescent="0.25">
      <c r="B46" s="206" t="s">
        <v>556</v>
      </c>
      <c r="E46" s="145"/>
    </row>
    <row r="47" spans="1:8" ht="17.25" customHeight="1" x14ac:dyDescent="0.25">
      <c r="B47" s="206" t="s">
        <v>383</v>
      </c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5" orientation="portrait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6"/>
  <dimension ref="B1:D39"/>
  <sheetViews>
    <sheetView view="pageBreakPreview" zoomScaleNormal="100" zoomScaleSheetLayoutView="100" workbookViewId="0">
      <selection activeCell="I24" sqref="I24"/>
    </sheetView>
  </sheetViews>
  <sheetFormatPr baseColWidth="10" defaultColWidth="11.42578125" defaultRowHeight="17.25" customHeight="1" x14ac:dyDescent="0.25"/>
  <cols>
    <col min="1" max="1" width="3.140625" style="51" customWidth="1"/>
    <col min="2" max="2" width="13.28515625" style="51" customWidth="1"/>
    <col min="3" max="3" width="61.42578125" style="51" customWidth="1"/>
    <col min="4" max="4" width="16.140625" style="51" customWidth="1"/>
    <col min="5" max="16384" width="11.42578125" style="51"/>
  </cols>
  <sheetData>
    <row r="1" spans="2:4" ht="17.25" customHeight="1" x14ac:dyDescent="0.25">
      <c r="B1" s="52" t="s">
        <v>729</v>
      </c>
    </row>
    <row r="2" spans="2:4" ht="17.25" customHeight="1" x14ac:dyDescent="0.25">
      <c r="B2" s="279" t="s">
        <v>661</v>
      </c>
    </row>
    <row r="3" spans="2:4" ht="30" customHeight="1" x14ac:dyDescent="0.25">
      <c r="B3" s="128" t="s">
        <v>36</v>
      </c>
      <c r="C3" s="128" t="s">
        <v>1</v>
      </c>
      <c r="D3" s="128">
        <v>2023</v>
      </c>
    </row>
    <row r="4" spans="2:4" ht="20.100000000000001" customHeight="1" x14ac:dyDescent="0.25">
      <c r="B4" s="3">
        <v>229</v>
      </c>
      <c r="C4" s="146" t="s">
        <v>637</v>
      </c>
      <c r="D4" s="55">
        <v>174776</v>
      </c>
    </row>
    <row r="5" spans="2:4" ht="20.100000000000001" customHeight="1" x14ac:dyDescent="0.25">
      <c r="B5" s="24"/>
      <c r="C5" s="27" t="s">
        <v>17</v>
      </c>
      <c r="D5" s="26">
        <f>+D4</f>
        <v>174776</v>
      </c>
    </row>
    <row r="6" spans="2:4" ht="20.100000000000001" customHeight="1" x14ac:dyDescent="0.25">
      <c r="B6" s="3" t="s">
        <v>69</v>
      </c>
      <c r="C6" s="77" t="s">
        <v>559</v>
      </c>
      <c r="D6" s="55">
        <v>3149</v>
      </c>
    </row>
    <row r="7" spans="2:4" ht="20.100000000000001" customHeight="1" thickBot="1" x14ac:dyDescent="0.3">
      <c r="B7" s="24"/>
      <c r="C7" s="27" t="s">
        <v>72</v>
      </c>
      <c r="D7" s="26">
        <f t="shared" ref="D7" si="0">+D6</f>
        <v>3149</v>
      </c>
    </row>
    <row r="8" spans="2:4" ht="30" customHeight="1" x14ac:dyDescent="0.25">
      <c r="B8" s="147"/>
      <c r="C8" s="131" t="s">
        <v>14</v>
      </c>
      <c r="D8" s="132">
        <f t="shared" ref="D8" si="1">+D7+D5</f>
        <v>177925</v>
      </c>
    </row>
    <row r="9" spans="2:4" ht="17.25" customHeight="1" x14ac:dyDescent="0.25">
      <c r="B9" s="11" t="s">
        <v>638</v>
      </c>
    </row>
    <row r="10" spans="2:4" ht="12" customHeight="1" x14ac:dyDescent="0.25"/>
    <row r="11" spans="2:4" ht="12" customHeight="1" x14ac:dyDescent="0.25"/>
    <row r="12" spans="2:4" ht="17.25" customHeight="1" x14ac:dyDescent="0.25">
      <c r="D12" s="118"/>
    </row>
    <row r="14" spans="2:4" ht="17.25" customHeight="1" x14ac:dyDescent="0.25">
      <c r="B14" s="82"/>
    </row>
    <row r="15" spans="2:4" ht="17.25" customHeight="1" x14ac:dyDescent="0.25">
      <c r="C15" s="162"/>
    </row>
    <row r="16" spans="2:4" ht="17.25" customHeight="1" x14ac:dyDescent="0.25">
      <c r="C16" s="113"/>
    </row>
    <row r="17" spans="3:4" ht="17.25" customHeight="1" x14ac:dyDescent="0.25">
      <c r="C17" s="112"/>
      <c r="D17" s="79"/>
    </row>
    <row r="18" spans="3:4" ht="17.25" customHeight="1" x14ac:dyDescent="0.25">
      <c r="C18" s="113"/>
    </row>
    <row r="19" spans="3:4" ht="17.25" customHeight="1" x14ac:dyDescent="0.25">
      <c r="C19" s="114"/>
    </row>
    <row r="20" spans="3:4" ht="17.25" customHeight="1" x14ac:dyDescent="0.25">
      <c r="C20" s="114"/>
      <c r="D20" s="191"/>
    </row>
    <row r="21" spans="3:4" ht="17.25" customHeight="1" x14ac:dyDescent="0.25">
      <c r="C21" s="115"/>
      <c r="D21" s="191"/>
    </row>
    <row r="22" spans="3:4" ht="17.25" customHeight="1" x14ac:dyDescent="0.25">
      <c r="C22" s="113"/>
      <c r="D22" s="191"/>
    </row>
    <row r="23" spans="3:4" ht="17.25" customHeight="1" x14ac:dyDescent="0.25">
      <c r="C23" s="116"/>
      <c r="D23" s="180"/>
    </row>
    <row r="24" spans="3:4" ht="17.25" customHeight="1" x14ac:dyDescent="0.25">
      <c r="C24" s="116"/>
      <c r="D24" s="191"/>
    </row>
    <row r="25" spans="3:4" ht="17.25" customHeight="1" x14ac:dyDescent="0.25">
      <c r="C25" s="113"/>
      <c r="D25" s="191"/>
    </row>
    <row r="26" spans="3:4" ht="17.25" customHeight="1" x14ac:dyDescent="0.25">
      <c r="C26" s="112"/>
      <c r="D26" s="191"/>
    </row>
    <row r="27" spans="3:4" ht="17.25" customHeight="1" x14ac:dyDescent="0.25">
      <c r="C27" s="113"/>
      <c r="D27" s="191"/>
    </row>
    <row r="28" spans="3:4" ht="17.25" customHeight="1" x14ac:dyDescent="0.25">
      <c r="C28" s="113"/>
      <c r="D28" s="191"/>
    </row>
    <row r="29" spans="3:4" ht="17.25" customHeight="1" x14ac:dyDescent="0.25">
      <c r="C29" s="114"/>
      <c r="D29" s="191"/>
    </row>
    <row r="30" spans="3:4" ht="17.25" customHeight="1" x14ac:dyDescent="0.25">
      <c r="C30" s="114"/>
      <c r="D30" s="191"/>
    </row>
    <row r="31" spans="3:4" ht="17.25" customHeight="1" x14ac:dyDescent="0.25">
      <c r="C31" s="116"/>
      <c r="D31" s="180"/>
    </row>
    <row r="32" spans="3:4" ht="17.25" customHeight="1" x14ac:dyDescent="0.25">
      <c r="C32" s="113"/>
      <c r="D32" s="191"/>
    </row>
    <row r="33" spans="3:4" ht="17.25" customHeight="1" x14ac:dyDescent="0.25">
      <c r="C33" s="113"/>
      <c r="D33" s="191"/>
    </row>
    <row r="34" spans="3:4" ht="17.25" customHeight="1" x14ac:dyDescent="0.25">
      <c r="C34" s="112"/>
      <c r="D34" s="191"/>
    </row>
    <row r="35" spans="3:4" ht="17.25" customHeight="1" x14ac:dyDescent="0.25">
      <c r="C35" s="113"/>
      <c r="D35" s="191"/>
    </row>
    <row r="36" spans="3:4" ht="17.25" customHeight="1" x14ac:dyDescent="0.25">
      <c r="C36" s="116"/>
      <c r="D36" s="180"/>
    </row>
    <row r="37" spans="3:4" ht="17.25" customHeight="1" x14ac:dyDescent="0.25">
      <c r="C37" s="113"/>
      <c r="D37" s="191"/>
    </row>
    <row r="38" spans="3:4" ht="17.25" customHeight="1" x14ac:dyDescent="0.25">
      <c r="C38" s="113"/>
      <c r="D38" s="191"/>
    </row>
    <row r="39" spans="3:4" ht="17.25" customHeight="1" x14ac:dyDescent="0.25">
      <c r="C39" s="117"/>
      <c r="D39" s="181"/>
    </row>
  </sheetData>
  <printOptions horizontalCentered="1"/>
  <pageMargins left="0.78740157480314965" right="0.59055118110236227" top="1.3779527559055118" bottom="1.1811023622047245" header="0.39370078740157483" footer="0.39370078740157483"/>
  <pageSetup paperSize="9" scale="7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47"/>
  <dimension ref="B1:E27"/>
  <sheetViews>
    <sheetView view="pageBreakPreview" zoomScale="90" zoomScaleNormal="75" zoomScaleSheetLayoutView="90" workbookViewId="0">
      <selection activeCell="B2" sqref="B2"/>
    </sheetView>
  </sheetViews>
  <sheetFormatPr baseColWidth="10" defaultColWidth="11.42578125" defaultRowHeight="17.25" customHeight="1" x14ac:dyDescent="0.25"/>
  <cols>
    <col min="1" max="1" width="1" style="51" customWidth="1"/>
    <col min="2" max="2" width="11.42578125" style="51"/>
    <col min="3" max="3" width="57.42578125" style="51" customWidth="1"/>
    <col min="4" max="4" width="9.7109375" style="51" customWidth="1"/>
    <col min="5" max="16384" width="11.42578125" style="51"/>
  </cols>
  <sheetData>
    <row r="1" spans="2:5" ht="17.25" customHeight="1" x14ac:dyDescent="0.25">
      <c r="B1" s="52" t="s">
        <v>730</v>
      </c>
    </row>
    <row r="2" spans="2:5" ht="17.25" customHeight="1" x14ac:dyDescent="0.25">
      <c r="B2" s="279" t="s">
        <v>661</v>
      </c>
    </row>
    <row r="3" spans="2:5" ht="30" customHeight="1" x14ac:dyDescent="0.25">
      <c r="B3" s="128" t="s">
        <v>36</v>
      </c>
      <c r="C3" s="128" t="s">
        <v>1</v>
      </c>
      <c r="D3" s="128"/>
      <c r="E3" s="174">
        <v>2023</v>
      </c>
    </row>
    <row r="4" spans="2:5" ht="20.100000000000001" customHeight="1" x14ac:dyDescent="0.25">
      <c r="B4" s="3" t="s">
        <v>34</v>
      </c>
      <c r="C4" s="56" t="s">
        <v>33</v>
      </c>
      <c r="D4" s="56"/>
      <c r="E4" s="55">
        <v>3400</v>
      </c>
    </row>
    <row r="5" spans="2:5" ht="20.100000000000001" customHeight="1" x14ac:dyDescent="0.25">
      <c r="B5" s="3" t="s">
        <v>48</v>
      </c>
      <c r="C5" s="77" t="s">
        <v>83</v>
      </c>
      <c r="D5" s="77"/>
      <c r="E5" s="55">
        <v>800</v>
      </c>
    </row>
    <row r="6" spans="2:5" ht="20.100000000000001" customHeight="1" x14ac:dyDescent="0.25">
      <c r="B6" s="3" t="s">
        <v>32</v>
      </c>
      <c r="C6" s="56" t="s">
        <v>31</v>
      </c>
      <c r="D6" s="56"/>
      <c r="E6" s="55">
        <v>400</v>
      </c>
    </row>
    <row r="7" spans="2:5" ht="20.100000000000001" customHeight="1" x14ac:dyDescent="0.25">
      <c r="B7" s="3" t="s">
        <v>28</v>
      </c>
      <c r="C7" s="56" t="s">
        <v>27</v>
      </c>
      <c r="D7" s="56"/>
      <c r="E7" s="55">
        <v>500</v>
      </c>
    </row>
    <row r="8" spans="2:5" ht="20.100000000000001" customHeight="1" x14ac:dyDescent="0.25">
      <c r="B8" s="3" t="s">
        <v>26</v>
      </c>
      <c r="C8" s="56" t="s">
        <v>53</v>
      </c>
      <c r="D8" s="56"/>
      <c r="E8" s="55">
        <v>200</v>
      </c>
    </row>
    <row r="9" spans="2:5" ht="20.100000000000001" customHeight="1" x14ac:dyDescent="0.25">
      <c r="B9" s="3" t="s">
        <v>187</v>
      </c>
      <c r="C9" s="56" t="s">
        <v>188</v>
      </c>
      <c r="D9" s="56"/>
      <c r="E9" s="55">
        <v>500</v>
      </c>
    </row>
    <row r="10" spans="2:5" ht="20.100000000000001" customHeight="1" x14ac:dyDescent="0.25">
      <c r="B10" s="3">
        <v>223</v>
      </c>
      <c r="C10" s="56" t="s">
        <v>24</v>
      </c>
      <c r="D10" s="56"/>
      <c r="E10" s="55">
        <v>200</v>
      </c>
    </row>
    <row r="11" spans="2:5" ht="20.100000000000001" customHeight="1" x14ac:dyDescent="0.25">
      <c r="B11" s="3" t="s">
        <v>55</v>
      </c>
      <c r="C11" s="56" t="s">
        <v>130</v>
      </c>
      <c r="D11" s="56"/>
      <c r="E11" s="55">
        <v>1000</v>
      </c>
    </row>
    <row r="12" spans="2:5" ht="20.100000000000001" customHeight="1" x14ac:dyDescent="0.25">
      <c r="B12" s="3" t="s">
        <v>161</v>
      </c>
      <c r="C12" s="56" t="s">
        <v>388</v>
      </c>
      <c r="D12" s="56"/>
      <c r="E12" s="55">
        <v>60000</v>
      </c>
    </row>
    <row r="13" spans="2:5" ht="20.100000000000001" customHeight="1" x14ac:dyDescent="0.25">
      <c r="B13" s="3" t="s">
        <v>41</v>
      </c>
      <c r="C13" s="56" t="s">
        <v>40</v>
      </c>
      <c r="D13" s="56"/>
      <c r="E13" s="55">
        <v>500</v>
      </c>
    </row>
    <row r="14" spans="2:5" ht="20.100000000000001" customHeight="1" x14ac:dyDescent="0.25">
      <c r="B14" s="3" t="s">
        <v>74</v>
      </c>
      <c r="C14" s="56" t="s">
        <v>172</v>
      </c>
      <c r="D14" s="56"/>
      <c r="E14" s="55">
        <v>7500</v>
      </c>
    </row>
    <row r="15" spans="2:5" ht="20.100000000000001" customHeight="1" x14ac:dyDescent="0.25">
      <c r="B15" s="3" t="s">
        <v>38</v>
      </c>
      <c r="C15" s="56" t="s">
        <v>323</v>
      </c>
      <c r="D15" s="56"/>
      <c r="E15" s="55">
        <v>1000</v>
      </c>
    </row>
    <row r="16" spans="2:5" ht="20.100000000000001" customHeight="1" x14ac:dyDescent="0.25">
      <c r="B16" s="3" t="s">
        <v>190</v>
      </c>
      <c r="C16" s="56" t="s">
        <v>327</v>
      </c>
      <c r="D16" s="56"/>
      <c r="E16" s="55">
        <v>1000</v>
      </c>
    </row>
    <row r="17" spans="2:5" ht="20.100000000000001" customHeight="1" x14ac:dyDescent="0.25">
      <c r="B17" s="24"/>
      <c r="C17" s="27" t="s">
        <v>17</v>
      </c>
      <c r="D17" s="27"/>
      <c r="E17" s="26">
        <f>SUM(E4:E16)</f>
        <v>77000</v>
      </c>
    </row>
    <row r="18" spans="2:5" ht="20.100000000000001" customHeight="1" x14ac:dyDescent="0.25">
      <c r="B18" s="3" t="s">
        <v>173</v>
      </c>
      <c r="C18" s="56" t="s">
        <v>459</v>
      </c>
      <c r="D18" s="56"/>
      <c r="E18" s="55">
        <v>200000</v>
      </c>
    </row>
    <row r="19" spans="2:5" ht="20.100000000000001" hidden="1" customHeight="1" x14ac:dyDescent="0.25">
      <c r="B19" s="3"/>
      <c r="C19" s="201" t="s">
        <v>427</v>
      </c>
      <c r="D19" s="167">
        <v>0</v>
      </c>
      <c r="E19" s="55"/>
    </row>
    <row r="20" spans="2:5" ht="20.100000000000001" customHeight="1" x14ac:dyDescent="0.25">
      <c r="B20" s="3"/>
      <c r="C20" s="67" t="s">
        <v>425</v>
      </c>
      <c r="D20" s="213"/>
      <c r="E20" s="55"/>
    </row>
    <row r="21" spans="2:5" ht="20.100000000000001" customHeight="1" x14ac:dyDescent="0.25">
      <c r="B21" s="24"/>
      <c r="C21" s="27" t="s">
        <v>72</v>
      </c>
      <c r="D21" s="27"/>
      <c r="E21" s="26">
        <f>SUM(E18:E20)</f>
        <v>200000</v>
      </c>
    </row>
    <row r="22" spans="2:5" ht="20.100000000000001" customHeight="1" x14ac:dyDescent="0.25">
      <c r="B22" s="3">
        <v>626</v>
      </c>
      <c r="C22" s="64" t="s">
        <v>37</v>
      </c>
      <c r="D22" s="163"/>
      <c r="E22" s="55">
        <v>2000</v>
      </c>
    </row>
    <row r="23" spans="2:5" ht="20.100000000000001" customHeight="1" thickBot="1" x14ac:dyDescent="0.3">
      <c r="B23" s="24"/>
      <c r="C23" s="88" t="s">
        <v>15</v>
      </c>
      <c r="D23" s="83"/>
      <c r="E23" s="277">
        <f>+E22</f>
        <v>2000</v>
      </c>
    </row>
    <row r="24" spans="2:5" ht="30" customHeight="1" x14ac:dyDescent="0.25">
      <c r="B24" s="147"/>
      <c r="C24" s="131" t="s">
        <v>14</v>
      </c>
      <c r="D24" s="131"/>
      <c r="E24" s="132">
        <f>+E17+E21+E23</f>
        <v>279000</v>
      </c>
    </row>
    <row r="25" spans="2:5" ht="18" customHeight="1" x14ac:dyDescent="0.25">
      <c r="B25" s="51" t="s">
        <v>426</v>
      </c>
      <c r="E25" s="141"/>
    </row>
    <row r="26" spans="2:5" ht="17.25" customHeight="1" x14ac:dyDescent="0.25">
      <c r="B26" s="50"/>
    </row>
    <row r="27" spans="2:5" ht="17.25" customHeight="1" x14ac:dyDescent="0.25">
      <c r="B27" s="50"/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5" orientation="portrait" r:id="rId1"/>
  <headerFooter alignWithMargins="0">
    <oddHeader xml:space="preserve">&amp;R&amp;8
</oddHeader>
  </headerFooter>
  <ignoredErrors>
    <ignoredError sqref="E17" formulaRange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48"/>
  <dimension ref="B1:J28"/>
  <sheetViews>
    <sheetView view="pageBreakPreview" zoomScale="90" zoomScaleNormal="100" zoomScaleSheetLayoutView="90" workbookViewId="0">
      <selection activeCell="B2" sqref="B2"/>
    </sheetView>
  </sheetViews>
  <sheetFormatPr baseColWidth="10" defaultColWidth="11.42578125" defaultRowHeight="17.25" customHeight="1" x14ac:dyDescent="0.25"/>
  <cols>
    <col min="1" max="1" width="3.140625" style="51" customWidth="1"/>
    <col min="2" max="2" width="11.7109375" style="51" customWidth="1"/>
    <col min="3" max="3" width="61.7109375" style="51" customWidth="1"/>
    <col min="4" max="4" width="9.7109375" style="51" customWidth="1"/>
    <col min="5" max="16384" width="11.42578125" style="51"/>
  </cols>
  <sheetData>
    <row r="1" spans="2:10" ht="17.25" customHeight="1" x14ac:dyDescent="0.25">
      <c r="B1" s="52" t="s">
        <v>731</v>
      </c>
    </row>
    <row r="2" spans="2:10" ht="17.25" customHeight="1" x14ac:dyDescent="0.25">
      <c r="B2" s="279" t="s">
        <v>661</v>
      </c>
    </row>
    <row r="3" spans="2:10" ht="30" customHeight="1" x14ac:dyDescent="0.25">
      <c r="B3" s="128" t="s">
        <v>36</v>
      </c>
      <c r="C3" s="128" t="s">
        <v>1</v>
      </c>
      <c r="D3" s="128"/>
      <c r="E3" s="128">
        <v>2023</v>
      </c>
    </row>
    <row r="4" spans="2:10" s="84" customFormat="1" ht="20.100000000000001" customHeight="1" x14ac:dyDescent="0.25">
      <c r="B4" s="3" t="s">
        <v>34</v>
      </c>
      <c r="C4" s="85" t="s">
        <v>33</v>
      </c>
      <c r="D4" s="85"/>
      <c r="E4" s="55">
        <v>600</v>
      </c>
    </row>
    <row r="5" spans="2:10" s="84" customFormat="1" ht="20.100000000000001" customHeight="1" x14ac:dyDescent="0.25">
      <c r="B5" s="3" t="s">
        <v>32</v>
      </c>
      <c r="C5" s="85" t="s">
        <v>31</v>
      </c>
      <c r="D5" s="85"/>
      <c r="E5" s="55">
        <v>200</v>
      </c>
    </row>
    <row r="6" spans="2:10" s="84" customFormat="1" ht="20.100000000000001" customHeight="1" x14ac:dyDescent="0.25">
      <c r="B6" s="3" t="s">
        <v>30</v>
      </c>
      <c r="C6" s="85" t="s">
        <v>29</v>
      </c>
      <c r="D6" s="85"/>
      <c r="E6" s="55">
        <v>400</v>
      </c>
    </row>
    <row r="7" spans="2:10" s="84" customFormat="1" ht="20.100000000000001" customHeight="1" x14ac:dyDescent="0.25">
      <c r="B7" s="3" t="s">
        <v>28</v>
      </c>
      <c r="C7" s="77" t="s">
        <v>27</v>
      </c>
      <c r="D7" s="77"/>
      <c r="E7" s="55">
        <v>500</v>
      </c>
    </row>
    <row r="8" spans="2:10" s="84" customFormat="1" ht="20.100000000000001" customHeight="1" x14ac:dyDescent="0.25">
      <c r="B8" s="3" t="s">
        <v>26</v>
      </c>
      <c r="C8" s="85" t="s">
        <v>53</v>
      </c>
      <c r="D8" s="85"/>
      <c r="E8" s="55">
        <v>50</v>
      </c>
    </row>
    <row r="9" spans="2:10" s="84" customFormat="1" ht="20.100000000000001" customHeight="1" x14ac:dyDescent="0.25">
      <c r="B9" s="3" t="s">
        <v>23</v>
      </c>
      <c r="C9" s="85" t="s">
        <v>42</v>
      </c>
      <c r="D9" s="85"/>
      <c r="E9" s="55">
        <v>200</v>
      </c>
    </row>
    <row r="10" spans="2:10" s="84" customFormat="1" ht="20.100000000000001" customHeight="1" x14ac:dyDescent="0.25">
      <c r="B10" s="3" t="s">
        <v>41</v>
      </c>
      <c r="C10" s="56" t="s">
        <v>40</v>
      </c>
      <c r="D10" s="85"/>
      <c r="E10" s="55">
        <v>200</v>
      </c>
    </row>
    <row r="11" spans="2:10" s="84" customFormat="1" ht="20.100000000000001" customHeight="1" x14ac:dyDescent="0.25">
      <c r="B11" s="3" t="s">
        <v>19</v>
      </c>
      <c r="C11" s="56" t="s">
        <v>18</v>
      </c>
      <c r="D11" s="56"/>
      <c r="E11" s="55">
        <f>SUM(D12:D13)</f>
        <v>48875</v>
      </c>
      <c r="G11" s="179" t="e">
        <f>+#REF!-E11</f>
        <v>#REF!</v>
      </c>
    </row>
    <row r="12" spans="2:10" s="84" customFormat="1" ht="20.100000000000001" customHeight="1" x14ac:dyDescent="0.25">
      <c r="B12" s="3"/>
      <c r="C12" s="86" t="s">
        <v>504</v>
      </c>
      <c r="D12" s="57">
        <v>36147</v>
      </c>
      <c r="E12" s="55"/>
      <c r="G12" s="265" t="e">
        <f>8725/#REF!</f>
        <v>#REF!</v>
      </c>
      <c r="J12" s="84" t="e">
        <f>+D12*(1-G12)</f>
        <v>#REF!</v>
      </c>
    </row>
    <row r="13" spans="2:10" s="84" customFormat="1" ht="20.100000000000001" customHeight="1" x14ac:dyDescent="0.25">
      <c r="B13" s="3"/>
      <c r="C13" s="86" t="s">
        <v>347</v>
      </c>
      <c r="D13" s="57">
        <v>12728</v>
      </c>
      <c r="E13" s="55"/>
      <c r="H13" s="226" t="e">
        <f>+#REF!-#REF!</f>
        <v>#REF!</v>
      </c>
      <c r="J13" s="84" t="e">
        <f>+D13*(1-G12)</f>
        <v>#REF!</v>
      </c>
    </row>
    <row r="14" spans="2:10" s="84" customFormat="1" ht="20.100000000000001" customHeight="1" x14ac:dyDescent="0.25">
      <c r="B14" s="3" t="s">
        <v>389</v>
      </c>
      <c r="C14" s="227" t="s">
        <v>407</v>
      </c>
      <c r="D14" s="57"/>
      <c r="E14" s="55">
        <v>25000</v>
      </c>
    </row>
    <row r="15" spans="2:10" s="84" customFormat="1" ht="20.100000000000001" customHeight="1" x14ac:dyDescent="0.25">
      <c r="B15" s="3" t="s">
        <v>39</v>
      </c>
      <c r="C15" s="17" t="s">
        <v>324</v>
      </c>
      <c r="D15" s="85"/>
      <c r="E15" s="55">
        <v>2500</v>
      </c>
    </row>
    <row r="16" spans="2:10" ht="20.100000000000001" customHeight="1" x14ac:dyDescent="0.25">
      <c r="B16" s="24"/>
      <c r="C16" s="27" t="s">
        <v>17</v>
      </c>
      <c r="D16" s="27"/>
      <c r="E16" s="26">
        <f>SUM(E4:E15)</f>
        <v>78525</v>
      </c>
      <c r="J16" s="51">
        <v>36147</v>
      </c>
    </row>
    <row r="17" spans="2:10" ht="20.100000000000001" customHeight="1" x14ac:dyDescent="0.25">
      <c r="B17" s="3" t="s">
        <v>69</v>
      </c>
      <c r="C17" s="77" t="s">
        <v>560</v>
      </c>
      <c r="D17" s="85"/>
      <c r="E17" s="55">
        <f>SUM(D18:D19)</f>
        <v>41760</v>
      </c>
      <c r="J17" s="51">
        <v>12728</v>
      </c>
    </row>
    <row r="18" spans="2:10" ht="20.100000000000001" customHeight="1" x14ac:dyDescent="0.25">
      <c r="B18" s="3"/>
      <c r="C18" s="86" t="s">
        <v>505</v>
      </c>
      <c r="D18" s="57">
        <v>34200</v>
      </c>
      <c r="E18" s="55"/>
      <c r="G18" s="51">
        <f>+D18*0.9</f>
        <v>30780</v>
      </c>
    </row>
    <row r="19" spans="2:10" ht="20.100000000000001" customHeight="1" x14ac:dyDescent="0.25">
      <c r="B19" s="3"/>
      <c r="C19" s="86" t="s">
        <v>506</v>
      </c>
      <c r="D19" s="57">
        <v>7560</v>
      </c>
      <c r="E19" s="55"/>
      <c r="G19" s="51">
        <f>+D19*0.9</f>
        <v>6804</v>
      </c>
    </row>
    <row r="20" spans="2:10" ht="20.100000000000001" customHeight="1" thickBot="1" x14ac:dyDescent="0.3">
      <c r="B20" s="24"/>
      <c r="C20" s="27" t="s">
        <v>72</v>
      </c>
      <c r="D20" s="27"/>
      <c r="E20" s="26">
        <f>SUM(E17:E17)</f>
        <v>41760</v>
      </c>
    </row>
    <row r="21" spans="2:10" ht="30" customHeight="1" x14ac:dyDescent="0.25">
      <c r="B21" s="136"/>
      <c r="C21" s="131" t="s">
        <v>14</v>
      </c>
      <c r="D21" s="131"/>
      <c r="E21" s="132">
        <f>+E20+E16</f>
        <v>120285</v>
      </c>
      <c r="G21" s="118"/>
    </row>
    <row r="22" spans="2:10" ht="18" customHeight="1" x14ac:dyDescent="0.25">
      <c r="B22" s="206" t="s">
        <v>557</v>
      </c>
    </row>
    <row r="23" spans="2:10" ht="18" customHeight="1" x14ac:dyDescent="0.25"/>
    <row r="24" spans="2:10" ht="12" customHeight="1" x14ac:dyDescent="0.25"/>
    <row r="25" spans="2:10" ht="24.95" customHeight="1" x14ac:dyDescent="0.25">
      <c r="B25" s="81"/>
    </row>
    <row r="26" spans="2:10" ht="24.95" customHeight="1" x14ac:dyDescent="0.25"/>
    <row r="27" spans="2:10" ht="24.95" customHeight="1" x14ac:dyDescent="0.25"/>
    <row r="28" spans="2:10" ht="24.95" customHeight="1" x14ac:dyDescent="0.25"/>
  </sheetData>
  <printOptions horizontalCentered="1"/>
  <pageMargins left="0.98425196850393704" right="0.98425196850393704" top="1.3779527559055118" bottom="1.1811023622047245" header="0.39370078740157483" footer="0.39370078740157483"/>
  <pageSetup paperSize="9" scale="67" orientation="portrait" r:id="rId1"/>
  <ignoredErrors>
    <ignoredError sqref="E16" formulaRange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49"/>
  <dimension ref="B1:D25"/>
  <sheetViews>
    <sheetView view="pageBreakPreview" zoomScale="90" zoomScaleNormal="75" zoomScaleSheetLayoutView="90" workbookViewId="0">
      <selection activeCell="B2" sqref="B2"/>
    </sheetView>
  </sheetViews>
  <sheetFormatPr baseColWidth="10" defaultColWidth="11.42578125" defaultRowHeight="17.25" customHeight="1" x14ac:dyDescent="0.25"/>
  <cols>
    <col min="1" max="1" width="3.140625" style="51" customWidth="1"/>
    <col min="2" max="2" width="11.7109375" style="51" customWidth="1"/>
    <col min="3" max="3" width="59.140625" style="51" customWidth="1"/>
    <col min="4" max="16384" width="11.42578125" style="51"/>
  </cols>
  <sheetData>
    <row r="1" spans="2:4" ht="17.25" customHeight="1" x14ac:dyDescent="0.25">
      <c r="B1" s="52" t="s">
        <v>732</v>
      </c>
    </row>
    <row r="2" spans="2:4" ht="17.25" customHeight="1" x14ac:dyDescent="0.25">
      <c r="B2" s="279" t="s">
        <v>661</v>
      </c>
    </row>
    <row r="3" spans="2:4" ht="30" customHeight="1" x14ac:dyDescent="0.25">
      <c r="B3" s="128" t="s">
        <v>36</v>
      </c>
      <c r="C3" s="128" t="s">
        <v>1</v>
      </c>
      <c r="D3" s="128">
        <v>2023</v>
      </c>
    </row>
    <row r="4" spans="2:4" s="84" customFormat="1" ht="20.100000000000001" customHeight="1" x14ac:dyDescent="0.25">
      <c r="B4" s="3" t="s">
        <v>136</v>
      </c>
      <c r="C4" s="69" t="s">
        <v>318</v>
      </c>
      <c r="D4" s="55">
        <v>90</v>
      </c>
    </row>
    <row r="5" spans="2:4" s="84" customFormat="1" ht="20.100000000000001" customHeight="1" x14ac:dyDescent="0.25">
      <c r="B5" s="3" t="s">
        <v>34</v>
      </c>
      <c r="C5" s="85" t="s">
        <v>33</v>
      </c>
      <c r="D5" s="55">
        <v>630</v>
      </c>
    </row>
    <row r="6" spans="2:4" s="84" customFormat="1" ht="20.100000000000001" customHeight="1" x14ac:dyDescent="0.25">
      <c r="B6" s="3" t="s">
        <v>48</v>
      </c>
      <c r="C6" s="77" t="s">
        <v>83</v>
      </c>
      <c r="D6" s="55">
        <v>130</v>
      </c>
    </row>
    <row r="7" spans="2:4" s="84" customFormat="1" ht="20.100000000000001" customHeight="1" x14ac:dyDescent="0.25">
      <c r="B7" s="3" t="s">
        <v>32</v>
      </c>
      <c r="C7" s="85" t="s">
        <v>31</v>
      </c>
      <c r="D7" s="55">
        <v>270</v>
      </c>
    </row>
    <row r="8" spans="2:4" s="84" customFormat="1" ht="20.100000000000001" customHeight="1" x14ac:dyDescent="0.25">
      <c r="B8" s="3" t="s">
        <v>30</v>
      </c>
      <c r="C8" s="85" t="s">
        <v>29</v>
      </c>
      <c r="D8" s="55">
        <v>5402</v>
      </c>
    </row>
    <row r="9" spans="2:4" s="84" customFormat="1" ht="20.100000000000001" customHeight="1" x14ac:dyDescent="0.25">
      <c r="B9" s="3" t="s">
        <v>28</v>
      </c>
      <c r="C9" s="56" t="s">
        <v>27</v>
      </c>
      <c r="D9" s="55">
        <v>45</v>
      </c>
    </row>
    <row r="10" spans="2:4" s="84" customFormat="1" ht="20.100000000000001" customHeight="1" x14ac:dyDescent="0.25">
      <c r="B10" s="3" t="s">
        <v>19</v>
      </c>
      <c r="C10" s="85" t="s">
        <v>18</v>
      </c>
      <c r="D10" s="55">
        <v>990</v>
      </c>
    </row>
    <row r="11" spans="2:4" s="84" customFormat="1" ht="20.100000000000001" customHeight="1" x14ac:dyDescent="0.25">
      <c r="B11" s="3" t="s">
        <v>174</v>
      </c>
      <c r="C11" s="78" t="s">
        <v>175</v>
      </c>
      <c r="D11" s="55">
        <v>24000</v>
      </c>
    </row>
    <row r="12" spans="2:4" ht="20.100000000000001" customHeight="1" x14ac:dyDescent="0.25">
      <c r="B12" s="24"/>
      <c r="C12" s="27" t="s">
        <v>17</v>
      </c>
      <c r="D12" s="26">
        <f>SUM(D4:D11)</f>
        <v>31557</v>
      </c>
    </row>
    <row r="13" spans="2:4" ht="20.100000000000001" customHeight="1" x14ac:dyDescent="0.25">
      <c r="B13" s="3" t="s">
        <v>69</v>
      </c>
      <c r="C13" s="77" t="s">
        <v>560</v>
      </c>
      <c r="D13" s="55">
        <v>6930</v>
      </c>
    </row>
    <row r="14" spans="2:4" ht="20.100000000000001" customHeight="1" x14ac:dyDescent="0.25">
      <c r="B14" s="24"/>
      <c r="C14" s="27" t="s">
        <v>72</v>
      </c>
      <c r="D14" s="26">
        <f>+D13</f>
        <v>6930</v>
      </c>
    </row>
    <row r="15" spans="2:4" ht="20.100000000000001" customHeight="1" x14ac:dyDescent="0.25">
      <c r="B15" s="3">
        <v>625</v>
      </c>
      <c r="C15" s="56" t="s">
        <v>16</v>
      </c>
      <c r="D15" s="55">
        <v>360</v>
      </c>
    </row>
    <row r="16" spans="2:4" ht="20.100000000000001" customHeight="1" x14ac:dyDescent="0.25">
      <c r="B16" s="3">
        <v>629</v>
      </c>
      <c r="C16" s="87" t="s">
        <v>176</v>
      </c>
      <c r="D16" s="55">
        <v>90</v>
      </c>
    </row>
    <row r="17" spans="2:4" ht="20.100000000000001" customHeight="1" thickBot="1" x14ac:dyDescent="0.3">
      <c r="B17" s="24"/>
      <c r="C17" s="27" t="s">
        <v>15</v>
      </c>
      <c r="D17" s="26">
        <f t="shared" ref="D17" si="0">SUM(D15:D16)</f>
        <v>450</v>
      </c>
    </row>
    <row r="18" spans="2:4" ht="30" customHeight="1" x14ac:dyDescent="0.25">
      <c r="B18" s="136"/>
      <c r="C18" s="131" t="s">
        <v>14</v>
      </c>
      <c r="D18" s="132">
        <f t="shared" ref="D18" si="1">+D17+D14+D12</f>
        <v>38937</v>
      </c>
    </row>
    <row r="19" spans="2:4" ht="17.25" customHeight="1" x14ac:dyDescent="0.25">
      <c r="B19" s="206" t="s">
        <v>557</v>
      </c>
    </row>
    <row r="20" spans="2:4" ht="12" customHeight="1" x14ac:dyDescent="0.25"/>
    <row r="21" spans="2:4" ht="12" customHeight="1" x14ac:dyDescent="0.25"/>
    <row r="22" spans="2:4" ht="24.95" customHeight="1" x14ac:dyDescent="0.25">
      <c r="B22" s="81"/>
    </row>
    <row r="23" spans="2:4" ht="24.95" customHeight="1" x14ac:dyDescent="0.25"/>
    <row r="24" spans="2:4" ht="24.95" customHeight="1" x14ac:dyDescent="0.25"/>
    <row r="25" spans="2:4" ht="24.95" customHeight="1" x14ac:dyDescent="0.25"/>
  </sheetData>
  <printOptions horizontalCentered="1"/>
  <pageMargins left="0.98425196850393704" right="0.98425196850393704" top="1.3779527559055118" bottom="1.1811023622047245" header="0.39370078740157483" footer="0.39370078740157483"/>
  <pageSetup paperSize="9" scale="70" orientation="portrait" r:id="rId1"/>
  <headerFooter alignWithMargins="0"/>
  <ignoredErrors>
    <ignoredError sqref="D12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50"/>
  <dimension ref="B1:F23"/>
  <sheetViews>
    <sheetView view="pageBreakPreview" zoomScale="120" zoomScaleNormal="75" zoomScaleSheetLayoutView="120" workbookViewId="0">
      <selection activeCell="E14" sqref="E14"/>
    </sheetView>
  </sheetViews>
  <sheetFormatPr baseColWidth="10" defaultColWidth="11.42578125" defaultRowHeight="17.25" customHeight="1" x14ac:dyDescent="0.25"/>
  <cols>
    <col min="1" max="1" width="2.5703125" style="51" customWidth="1"/>
    <col min="2" max="2" width="11.7109375" style="51" customWidth="1"/>
    <col min="3" max="3" width="64.28515625" style="51" customWidth="1"/>
    <col min="4" max="16384" width="11.42578125" style="51"/>
  </cols>
  <sheetData>
    <row r="1" spans="2:6" ht="24.95" customHeight="1" x14ac:dyDescent="0.25">
      <c r="B1" s="52" t="s">
        <v>733</v>
      </c>
    </row>
    <row r="2" spans="2:6" ht="16.5" customHeight="1" x14ac:dyDescent="0.25">
      <c r="B2" s="279" t="s">
        <v>661</v>
      </c>
    </row>
    <row r="3" spans="2:6" ht="30" customHeight="1" x14ac:dyDescent="0.25">
      <c r="B3" s="276" t="s">
        <v>36</v>
      </c>
      <c r="C3" s="276" t="s">
        <v>1</v>
      </c>
      <c r="D3" s="278" t="s">
        <v>565</v>
      </c>
    </row>
    <row r="4" spans="2:6" s="58" customFormat="1" ht="20.100000000000001" customHeight="1" x14ac:dyDescent="0.25">
      <c r="B4" s="3" t="s">
        <v>34</v>
      </c>
      <c r="C4" s="64" t="s">
        <v>33</v>
      </c>
      <c r="D4" s="55">
        <v>10000</v>
      </c>
      <c r="F4" s="172"/>
    </row>
    <row r="5" spans="2:6" s="58" customFormat="1" ht="20.100000000000001" customHeight="1" x14ac:dyDescent="0.25">
      <c r="B5" s="3" t="s">
        <v>48</v>
      </c>
      <c r="C5" s="77" t="s">
        <v>83</v>
      </c>
      <c r="D5" s="55">
        <v>1000</v>
      </c>
    </row>
    <row r="6" spans="2:6" s="58" customFormat="1" ht="20.100000000000001" customHeight="1" x14ac:dyDescent="0.25">
      <c r="B6" s="3" t="s">
        <v>32</v>
      </c>
      <c r="C6" s="64" t="s">
        <v>31</v>
      </c>
      <c r="D6" s="55">
        <v>30000</v>
      </c>
    </row>
    <row r="7" spans="2:6" s="58" customFormat="1" ht="20.100000000000001" customHeight="1" x14ac:dyDescent="0.25">
      <c r="B7" s="3" t="s">
        <v>30</v>
      </c>
      <c r="C7" s="64" t="s">
        <v>29</v>
      </c>
      <c r="D7" s="55">
        <v>300</v>
      </c>
    </row>
    <row r="8" spans="2:6" s="58" customFormat="1" ht="20.100000000000001" customHeight="1" x14ac:dyDescent="0.25">
      <c r="B8" s="3" t="s">
        <v>28</v>
      </c>
      <c r="C8" s="64" t="s">
        <v>27</v>
      </c>
      <c r="D8" s="55">
        <v>1000</v>
      </c>
    </row>
    <row r="9" spans="2:6" s="58" customFormat="1" ht="20.100000000000001" customHeight="1" x14ac:dyDescent="0.25">
      <c r="B9" s="3" t="s">
        <v>21</v>
      </c>
      <c r="C9" s="64" t="s">
        <v>20</v>
      </c>
      <c r="D9" s="164">
        <v>900</v>
      </c>
    </row>
    <row r="10" spans="2:6" s="58" customFormat="1" ht="20.100000000000001" customHeight="1" x14ac:dyDescent="0.25">
      <c r="B10" s="3" t="s">
        <v>41</v>
      </c>
      <c r="C10" s="64" t="s">
        <v>40</v>
      </c>
      <c r="D10" s="55">
        <v>1800</v>
      </c>
    </row>
    <row r="11" spans="2:6" s="58" customFormat="1" ht="20.100000000000001" customHeight="1" x14ac:dyDescent="0.25">
      <c r="B11" s="3" t="s">
        <v>38</v>
      </c>
      <c r="C11" s="64" t="s">
        <v>323</v>
      </c>
      <c r="D11" s="55">
        <v>3400</v>
      </c>
    </row>
    <row r="12" spans="2:6" s="243" customFormat="1" ht="20.100000000000001" customHeight="1" x14ac:dyDescent="0.25">
      <c r="B12" s="3" t="s">
        <v>482</v>
      </c>
      <c r="C12" s="64" t="s">
        <v>483</v>
      </c>
      <c r="D12" s="55">
        <v>14000</v>
      </c>
    </row>
    <row r="13" spans="2:6" s="58" customFormat="1" ht="20.100000000000001" customHeight="1" x14ac:dyDescent="0.25">
      <c r="B13" s="24"/>
      <c r="C13" s="88" t="s">
        <v>17</v>
      </c>
      <c r="D13" s="26">
        <f>SUM(D4:D12)</f>
        <v>62400</v>
      </c>
    </row>
    <row r="14" spans="2:6" s="170" customFormat="1" ht="20.100000000000001" customHeight="1" x14ac:dyDescent="0.25">
      <c r="B14" s="3" t="s">
        <v>363</v>
      </c>
      <c r="C14" s="64" t="s">
        <v>366</v>
      </c>
      <c r="D14" s="164">
        <v>1866</v>
      </c>
      <c r="E14" s="249"/>
      <c r="F14" s="172"/>
    </row>
    <row r="15" spans="2:6" s="170" customFormat="1" ht="20.100000000000001" customHeight="1" x14ac:dyDescent="0.25">
      <c r="B15" s="3" t="s">
        <v>364</v>
      </c>
      <c r="C15" s="64" t="s">
        <v>368</v>
      </c>
      <c r="D15" s="164">
        <v>1479</v>
      </c>
    </row>
    <row r="16" spans="2:6" s="170" customFormat="1" ht="20.100000000000001" customHeight="1" x14ac:dyDescent="0.25">
      <c r="B16" s="3" t="s">
        <v>365</v>
      </c>
      <c r="C16" s="64" t="s">
        <v>367</v>
      </c>
      <c r="D16" s="164">
        <v>1148</v>
      </c>
    </row>
    <row r="17" spans="2:4" s="175" customFormat="1" ht="20.100000000000001" customHeight="1" x14ac:dyDescent="0.25">
      <c r="B17" s="3" t="s">
        <v>371</v>
      </c>
      <c r="C17" s="56" t="s">
        <v>372</v>
      </c>
      <c r="D17" s="55">
        <v>210000</v>
      </c>
    </row>
    <row r="18" spans="2:4" s="58" customFormat="1" ht="20.100000000000001" customHeight="1" x14ac:dyDescent="0.25">
      <c r="B18" s="24"/>
      <c r="C18" s="88" t="s">
        <v>72</v>
      </c>
      <c r="D18" s="26">
        <f>SUM(D14:D17)</f>
        <v>214493</v>
      </c>
    </row>
    <row r="19" spans="2:4" s="58" customFormat="1" ht="20.100000000000001" customHeight="1" x14ac:dyDescent="0.25">
      <c r="B19" s="3">
        <v>626</v>
      </c>
      <c r="C19" s="64" t="s">
        <v>122</v>
      </c>
      <c r="D19" s="55">
        <v>35000</v>
      </c>
    </row>
    <row r="20" spans="2:4" s="58" customFormat="1" ht="20.100000000000001" customHeight="1" thickBot="1" x14ac:dyDescent="0.3">
      <c r="B20" s="24"/>
      <c r="C20" s="88" t="s">
        <v>15</v>
      </c>
      <c r="D20" s="26">
        <f>SUM(D19:D19)</f>
        <v>35000</v>
      </c>
    </row>
    <row r="21" spans="2:4" s="58" customFormat="1" ht="30" customHeight="1" x14ac:dyDescent="0.25">
      <c r="B21" s="136"/>
      <c r="C21" s="131" t="s">
        <v>14</v>
      </c>
      <c r="D21" s="132">
        <f>+D13+D18+D20</f>
        <v>311893</v>
      </c>
    </row>
    <row r="22" spans="2:4" ht="17.25" customHeight="1" x14ac:dyDescent="0.25">
      <c r="B22" s="51" t="s">
        <v>360</v>
      </c>
    </row>
    <row r="23" spans="2:4" ht="17.25" customHeight="1" x14ac:dyDescent="0.25">
      <c r="B23" s="206"/>
    </row>
  </sheetData>
  <printOptions horizontalCentered="1"/>
  <pageMargins left="0.98425196850393704" right="0.98425196850393704" top="1.3779527559055118" bottom="1.1811023622047245" header="0.39370078740157483" footer="0.39370078740157483"/>
  <pageSetup paperSize="9" scale="68" orientation="portrait" r:id="rId1"/>
  <headerFooter alignWithMargins="0">
    <oddFooter xml:space="preserve">&amp;R&amp;8  &amp;"Comic Sans MS,Normal"  &amp;10        </oddFooter>
  </headerFooter>
  <ignoredErrors>
    <ignoredError sqref="D3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51"/>
  <dimension ref="B1:K29"/>
  <sheetViews>
    <sheetView view="pageBreakPreview" zoomScale="90" zoomScaleNormal="75" zoomScaleSheetLayoutView="90" workbookViewId="0">
      <selection activeCell="B2" sqref="B2"/>
    </sheetView>
  </sheetViews>
  <sheetFormatPr baseColWidth="10" defaultColWidth="11.42578125" defaultRowHeight="17.25" customHeight="1" x14ac:dyDescent="0.25"/>
  <cols>
    <col min="1" max="1" width="2.5703125" style="51" customWidth="1"/>
    <col min="2" max="2" width="12.5703125" style="51" customWidth="1"/>
    <col min="3" max="3" width="40.85546875" style="51" customWidth="1"/>
    <col min="4" max="4" width="10.85546875" style="51" customWidth="1"/>
    <col min="5" max="5" width="13.42578125" style="51" customWidth="1"/>
    <col min="6" max="6" width="9.28515625" style="51" customWidth="1"/>
    <col min="7" max="7" width="6.42578125" style="51" customWidth="1"/>
    <col min="8" max="8" width="15.42578125" style="51" customWidth="1"/>
    <col min="9" max="17" width="11.42578125" style="51"/>
    <col min="18" max="18" width="11" style="51" customWidth="1"/>
    <col min="19" max="19" width="0.42578125" style="51" customWidth="1"/>
    <col min="20" max="29" width="11.42578125" style="51"/>
    <col min="30" max="30" width="10.85546875" style="51" customWidth="1"/>
    <col min="31" max="44" width="11.42578125" style="51"/>
    <col min="45" max="45" width="11.28515625" style="51" customWidth="1"/>
    <col min="46" max="47" width="11.42578125" style="51"/>
    <col min="48" max="48" width="0.140625" style="51" customWidth="1"/>
    <col min="49" max="49" width="11.42578125" style="51"/>
    <col min="50" max="50" width="11.140625" style="51" customWidth="1"/>
    <col min="51" max="51" width="11.42578125" style="51"/>
    <col min="52" max="52" width="11.140625" style="51" customWidth="1"/>
    <col min="53" max="53" width="11.42578125" style="51"/>
    <col min="54" max="54" width="11" style="51" customWidth="1"/>
    <col min="55" max="61" width="11.42578125" style="51"/>
    <col min="62" max="62" width="0.140625" style="51" customWidth="1"/>
    <col min="63" max="67" width="11.42578125" style="51"/>
    <col min="68" max="68" width="0.140625" style="51" customWidth="1"/>
    <col min="69" max="72" width="11.42578125" style="51"/>
    <col min="73" max="73" width="0.140625" style="51" customWidth="1"/>
    <col min="74" max="85" width="11.42578125" style="51"/>
    <col min="86" max="86" width="0.7109375" style="51" customWidth="1"/>
    <col min="87" max="95" width="11.42578125" style="51"/>
    <col min="96" max="96" width="0.5703125" style="51" customWidth="1"/>
    <col min="97" max="115" width="11.42578125" style="51"/>
    <col min="116" max="116" width="0.140625" style="51" customWidth="1"/>
    <col min="117" max="139" width="11.42578125" style="51"/>
    <col min="140" max="140" width="0.7109375" style="51" customWidth="1"/>
    <col min="141" max="154" width="11.42578125" style="51"/>
    <col min="155" max="155" width="0.5703125" style="51" customWidth="1"/>
    <col min="156" max="160" width="11.42578125" style="51"/>
    <col min="161" max="161" width="0.7109375" style="51" customWidth="1"/>
    <col min="162" max="163" width="11.42578125" style="51"/>
    <col min="164" max="164" width="0.28515625" style="51" customWidth="1"/>
    <col min="165" max="165" width="11.28515625" style="51" customWidth="1"/>
    <col min="166" max="167" width="11.42578125" style="51"/>
    <col min="168" max="168" width="0.140625" style="51" customWidth="1"/>
    <col min="169" max="171" width="11.42578125" style="51"/>
    <col min="172" max="172" width="0.5703125" style="51" customWidth="1"/>
    <col min="173" max="178" width="11.42578125" style="51"/>
    <col min="179" max="179" width="0.140625" style="51" customWidth="1"/>
    <col min="180" max="181" width="11.42578125" style="51"/>
    <col min="182" max="182" width="0.85546875" style="51" customWidth="1"/>
    <col min="183" max="194" width="11.42578125" style="51"/>
    <col min="195" max="195" width="10.85546875" style="51" customWidth="1"/>
    <col min="196" max="199" width="11.42578125" style="51"/>
    <col min="200" max="200" width="1.140625" style="51" customWidth="1"/>
    <col min="201" max="207" width="11.42578125" style="51"/>
    <col min="208" max="208" width="0.140625" style="51" customWidth="1"/>
    <col min="209" max="211" width="11.42578125" style="51"/>
    <col min="212" max="212" width="11.28515625" style="51" customWidth="1"/>
    <col min="213" max="215" width="11.42578125" style="51"/>
    <col min="216" max="216" width="1.140625" style="51" customWidth="1"/>
    <col min="217" max="221" width="11.42578125" style="51"/>
    <col min="222" max="222" width="0.140625" style="51" customWidth="1"/>
    <col min="223" max="223" width="11.42578125" style="51"/>
    <col min="224" max="224" width="0.140625" style="51" customWidth="1"/>
    <col min="225" max="225" width="19" style="51" customWidth="1"/>
    <col min="226" max="228" width="11.42578125" style="51"/>
    <col min="229" max="229" width="11" style="51" customWidth="1"/>
    <col min="230" max="239" width="11.42578125" style="51"/>
    <col min="240" max="240" width="14.140625" style="51" customWidth="1"/>
    <col min="241" max="16384" width="11.42578125" style="51"/>
  </cols>
  <sheetData>
    <row r="1" spans="2:5" ht="24.95" customHeight="1" x14ac:dyDescent="0.25">
      <c r="B1" s="52" t="s">
        <v>734</v>
      </c>
    </row>
    <row r="2" spans="2:5" ht="24.95" customHeight="1" x14ac:dyDescent="0.25">
      <c r="B2" s="279" t="s">
        <v>661</v>
      </c>
    </row>
    <row r="3" spans="2:5" ht="30" customHeight="1" x14ac:dyDescent="0.25">
      <c r="B3" s="128" t="s">
        <v>36</v>
      </c>
      <c r="C3" s="128" t="s">
        <v>1</v>
      </c>
      <c r="D3" s="128"/>
      <c r="E3" s="128">
        <v>2023</v>
      </c>
    </row>
    <row r="4" spans="2:5" ht="20.100000000000001" customHeight="1" x14ac:dyDescent="0.25">
      <c r="B4" s="3" t="s">
        <v>51</v>
      </c>
      <c r="C4" s="144" t="s">
        <v>52</v>
      </c>
      <c r="D4" s="148"/>
      <c r="E4" s="55">
        <v>200</v>
      </c>
    </row>
    <row r="5" spans="2:5" ht="20.100000000000001" customHeight="1" x14ac:dyDescent="0.25">
      <c r="B5" s="3" t="s">
        <v>34</v>
      </c>
      <c r="C5" s="64" t="s">
        <v>33</v>
      </c>
      <c r="D5" s="65"/>
      <c r="E5" s="55">
        <v>1600</v>
      </c>
    </row>
    <row r="6" spans="2:5" ht="20.100000000000001" customHeight="1" x14ac:dyDescent="0.25">
      <c r="B6" s="3" t="s">
        <v>48</v>
      </c>
      <c r="C6" s="77" t="s">
        <v>83</v>
      </c>
      <c r="D6" s="80"/>
      <c r="E6" s="55">
        <v>775</v>
      </c>
    </row>
    <row r="7" spans="2:5" ht="20.100000000000001" customHeight="1" x14ac:dyDescent="0.25">
      <c r="B7" s="3" t="s">
        <v>32</v>
      </c>
      <c r="C7" s="64" t="s">
        <v>31</v>
      </c>
      <c r="D7" s="65"/>
      <c r="E7" s="55">
        <v>340</v>
      </c>
    </row>
    <row r="8" spans="2:5" ht="20.100000000000001" customHeight="1" x14ac:dyDescent="0.25">
      <c r="B8" s="3" t="s">
        <v>30</v>
      </c>
      <c r="C8" s="64" t="s">
        <v>29</v>
      </c>
      <c r="D8" s="65"/>
      <c r="E8" s="55">
        <v>470</v>
      </c>
    </row>
    <row r="9" spans="2:5" ht="20.100000000000001" customHeight="1" x14ac:dyDescent="0.25">
      <c r="B9" s="3" t="s">
        <v>26</v>
      </c>
      <c r="C9" s="64" t="s">
        <v>53</v>
      </c>
      <c r="D9" s="65"/>
      <c r="E9" s="55">
        <v>1000</v>
      </c>
    </row>
    <row r="10" spans="2:5" ht="20.100000000000001" customHeight="1" x14ac:dyDescent="0.25">
      <c r="B10" s="3">
        <v>223</v>
      </c>
      <c r="C10" s="64" t="s">
        <v>24</v>
      </c>
      <c r="D10" s="65"/>
      <c r="E10" s="164">
        <v>225</v>
      </c>
    </row>
    <row r="11" spans="2:5" ht="20.100000000000001" customHeight="1" x14ac:dyDescent="0.25">
      <c r="B11" s="3" t="s">
        <v>23</v>
      </c>
      <c r="C11" s="64" t="s">
        <v>42</v>
      </c>
      <c r="D11" s="65"/>
      <c r="E11" s="164">
        <v>2500</v>
      </c>
    </row>
    <row r="12" spans="2:5" ht="20.100000000000001" customHeight="1" x14ac:dyDescent="0.25">
      <c r="B12" s="3" t="s">
        <v>55</v>
      </c>
      <c r="C12" s="64" t="s">
        <v>130</v>
      </c>
      <c r="D12" s="65"/>
      <c r="E12" s="164">
        <v>1250</v>
      </c>
    </row>
    <row r="13" spans="2:5" ht="20.100000000000001" customHeight="1" x14ac:dyDescent="0.25">
      <c r="B13" s="3" t="s">
        <v>21</v>
      </c>
      <c r="C13" s="64" t="s">
        <v>20</v>
      </c>
      <c r="D13" s="65"/>
      <c r="E13" s="164">
        <v>600</v>
      </c>
    </row>
    <row r="14" spans="2:5" ht="20.100000000000001" customHeight="1" x14ac:dyDescent="0.25">
      <c r="B14" s="3" t="s">
        <v>41</v>
      </c>
      <c r="C14" s="64" t="s">
        <v>40</v>
      </c>
      <c r="D14" s="65"/>
      <c r="E14" s="164">
        <v>250</v>
      </c>
    </row>
    <row r="15" spans="2:5" ht="20.100000000000001" customHeight="1" x14ac:dyDescent="0.25">
      <c r="B15" s="3" t="s">
        <v>80</v>
      </c>
      <c r="C15" s="86" t="s">
        <v>81</v>
      </c>
      <c r="D15" s="65"/>
      <c r="E15" s="164">
        <v>4000</v>
      </c>
    </row>
    <row r="16" spans="2:5" ht="17.100000000000001" customHeight="1" x14ac:dyDescent="0.25">
      <c r="B16" s="3"/>
      <c r="C16" s="86" t="s">
        <v>177</v>
      </c>
      <c r="D16" s="65"/>
      <c r="E16" s="164"/>
    </row>
    <row r="17" spans="2:11" ht="20.100000000000001" customHeight="1" x14ac:dyDescent="0.25">
      <c r="B17" s="3" t="s">
        <v>167</v>
      </c>
      <c r="C17" s="64" t="s">
        <v>168</v>
      </c>
      <c r="D17" s="65"/>
      <c r="E17" s="164">
        <f>SUM(D18:D22)</f>
        <v>26850</v>
      </c>
    </row>
    <row r="18" spans="2:11" ht="17.100000000000001" customHeight="1" x14ac:dyDescent="0.25">
      <c r="B18" s="3"/>
      <c r="C18" s="90" t="s">
        <v>178</v>
      </c>
      <c r="D18" s="65">
        <v>14000</v>
      </c>
      <c r="E18" s="164"/>
    </row>
    <row r="19" spans="2:11" ht="17.100000000000001" customHeight="1" x14ac:dyDescent="0.25">
      <c r="B19" s="3"/>
      <c r="C19" s="90" t="s">
        <v>387</v>
      </c>
      <c r="D19" s="65">
        <v>5000</v>
      </c>
      <c r="E19" s="164"/>
    </row>
    <row r="20" spans="2:11" ht="17.100000000000001" customHeight="1" x14ac:dyDescent="0.25">
      <c r="B20" s="3"/>
      <c r="C20" s="90" t="s">
        <v>435</v>
      </c>
      <c r="D20" s="65">
        <v>2000</v>
      </c>
      <c r="E20" s="164"/>
    </row>
    <row r="21" spans="2:11" ht="17.100000000000001" customHeight="1" x14ac:dyDescent="0.25">
      <c r="B21" s="3"/>
      <c r="C21" s="90" t="s">
        <v>436</v>
      </c>
      <c r="D21" s="65">
        <v>3900</v>
      </c>
      <c r="E21" s="164"/>
    </row>
    <row r="22" spans="2:11" ht="17.100000000000001" customHeight="1" x14ac:dyDescent="0.25">
      <c r="B22" s="3"/>
      <c r="C22" s="90" t="s">
        <v>373</v>
      </c>
      <c r="D22" s="65">
        <v>1950</v>
      </c>
      <c r="E22" s="164"/>
    </row>
    <row r="23" spans="2:11" ht="20.100000000000001" customHeight="1" x14ac:dyDescent="0.25">
      <c r="B23" s="3" t="s">
        <v>39</v>
      </c>
      <c r="C23" s="17" t="s">
        <v>324</v>
      </c>
      <c r="D23" s="65"/>
      <c r="E23" s="164">
        <v>1700</v>
      </c>
      <c r="K23" s="118"/>
    </row>
    <row r="24" spans="2:11" ht="20.100000000000001" customHeight="1" x14ac:dyDescent="0.25">
      <c r="B24" s="3" t="s">
        <v>179</v>
      </c>
      <c r="C24" s="64" t="s">
        <v>328</v>
      </c>
      <c r="D24" s="65"/>
      <c r="E24" s="164">
        <v>2924</v>
      </c>
    </row>
    <row r="25" spans="2:11" ht="20.100000000000001" customHeight="1" x14ac:dyDescent="0.25">
      <c r="B25" s="3">
        <v>240</v>
      </c>
      <c r="C25" s="64" t="s">
        <v>135</v>
      </c>
      <c r="D25" s="65"/>
      <c r="E25" s="55">
        <v>5500</v>
      </c>
    </row>
    <row r="26" spans="2:11" s="91" customFormat="1" ht="20.100000000000001" customHeight="1" thickBot="1" x14ac:dyDescent="0.3">
      <c r="B26" s="24"/>
      <c r="C26" s="27" t="s">
        <v>17</v>
      </c>
      <c r="D26" s="76"/>
      <c r="E26" s="26">
        <f>SUM(E4:E25)</f>
        <v>50184</v>
      </c>
    </row>
    <row r="27" spans="2:11" ht="30" customHeight="1" x14ac:dyDescent="0.25">
      <c r="B27" s="136"/>
      <c r="C27" s="131" t="s">
        <v>14</v>
      </c>
      <c r="D27" s="131"/>
      <c r="E27" s="132">
        <f>+E26</f>
        <v>50184</v>
      </c>
    </row>
    <row r="28" spans="2:11" ht="15" customHeight="1" x14ac:dyDescent="0.25">
      <c r="B28" s="59"/>
    </row>
    <row r="29" spans="2:11" ht="15" customHeight="1" x14ac:dyDescent="0.25"/>
  </sheetData>
  <printOptions horizontalCentered="1"/>
  <pageMargins left="1.1811023622047245" right="1.1811023622047245" top="1.3779527559055118" bottom="1.1811023622047245" header="0.39370078740157483" footer="0.39370078740157483"/>
  <pageSetup paperSize="9" scale="67" orientation="portrait" r:id="rId1"/>
  <headerFooter alignWithMargins="0"/>
  <ignoredErrors>
    <ignoredError sqref="E26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52"/>
  <dimension ref="B1:I57"/>
  <sheetViews>
    <sheetView view="pageBreakPreview" zoomScale="80" zoomScaleNormal="100" zoomScaleSheetLayoutView="80" workbookViewId="0">
      <selection activeCell="B1" sqref="B1"/>
    </sheetView>
  </sheetViews>
  <sheetFormatPr baseColWidth="10" defaultColWidth="11.42578125" defaultRowHeight="15" x14ac:dyDescent="0.25"/>
  <cols>
    <col min="1" max="1" width="2.85546875" style="51" customWidth="1"/>
    <col min="2" max="2" width="13.85546875" style="51" customWidth="1"/>
    <col min="3" max="3" width="62.5703125" style="51" customWidth="1"/>
    <col min="4" max="4" width="14.7109375" style="51" customWidth="1"/>
    <col min="5" max="8" width="11.42578125" style="51"/>
    <col min="9" max="9" width="12" style="51" bestFit="1" customWidth="1"/>
    <col min="10" max="16384" width="11.42578125" style="51"/>
  </cols>
  <sheetData>
    <row r="1" spans="2:4" ht="24.95" customHeight="1" x14ac:dyDescent="0.25">
      <c r="B1" s="52" t="s">
        <v>735</v>
      </c>
    </row>
    <row r="2" spans="2:4" ht="24.95" customHeight="1" x14ac:dyDescent="0.25">
      <c r="B2" s="279" t="s">
        <v>712</v>
      </c>
    </row>
    <row r="3" spans="2:4" ht="30" customHeight="1" x14ac:dyDescent="0.25">
      <c r="B3" s="128" t="s">
        <v>36</v>
      </c>
      <c r="C3" s="128" t="s">
        <v>1</v>
      </c>
      <c r="D3" s="128">
        <v>2023</v>
      </c>
    </row>
    <row r="4" spans="2:4" ht="20.100000000000001" customHeight="1" x14ac:dyDescent="0.25">
      <c r="B4" s="3" t="s">
        <v>136</v>
      </c>
      <c r="C4" s="69" t="s">
        <v>318</v>
      </c>
      <c r="D4" s="55">
        <v>360</v>
      </c>
    </row>
    <row r="5" spans="2:4" ht="20.100000000000001" customHeight="1" x14ac:dyDescent="0.25">
      <c r="B5" s="3" t="s">
        <v>35</v>
      </c>
      <c r="C5" s="17" t="s">
        <v>316</v>
      </c>
      <c r="D5" s="55">
        <v>41940</v>
      </c>
    </row>
    <row r="6" spans="2:4" ht="20.100000000000001" customHeight="1" x14ac:dyDescent="0.25">
      <c r="B6" s="3" t="s">
        <v>50</v>
      </c>
      <c r="C6" s="56" t="s">
        <v>49</v>
      </c>
      <c r="D6" s="55">
        <v>315</v>
      </c>
    </row>
    <row r="7" spans="2:4" ht="20.100000000000001" customHeight="1" x14ac:dyDescent="0.25">
      <c r="B7" s="3" t="s">
        <v>34</v>
      </c>
      <c r="C7" s="56" t="s">
        <v>33</v>
      </c>
      <c r="D7" s="55">
        <v>450</v>
      </c>
    </row>
    <row r="8" spans="2:4" ht="20.100000000000001" customHeight="1" x14ac:dyDescent="0.25">
      <c r="B8" s="3" t="s">
        <v>32</v>
      </c>
      <c r="C8" s="56" t="s">
        <v>31</v>
      </c>
      <c r="D8" s="55">
        <v>900</v>
      </c>
    </row>
    <row r="9" spans="2:4" ht="20.100000000000001" customHeight="1" x14ac:dyDescent="0.25">
      <c r="B9" s="3" t="s">
        <v>180</v>
      </c>
      <c r="C9" s="56" t="s">
        <v>181</v>
      </c>
      <c r="D9" s="55">
        <v>27000</v>
      </c>
    </row>
    <row r="10" spans="2:4" ht="20.100000000000001" customHeight="1" x14ac:dyDescent="0.25">
      <c r="B10" s="3" t="s">
        <v>182</v>
      </c>
      <c r="C10" s="56" t="s">
        <v>183</v>
      </c>
      <c r="D10" s="55">
        <v>1350</v>
      </c>
    </row>
    <row r="11" spans="2:4" ht="20.100000000000001" customHeight="1" x14ac:dyDescent="0.25">
      <c r="B11" s="3" t="s">
        <v>184</v>
      </c>
      <c r="C11" s="56" t="s">
        <v>185</v>
      </c>
      <c r="D11" s="55">
        <v>23670</v>
      </c>
    </row>
    <row r="12" spans="2:4" ht="20.100000000000001" customHeight="1" x14ac:dyDescent="0.25">
      <c r="B12" s="3" t="s">
        <v>30</v>
      </c>
      <c r="C12" s="56" t="s">
        <v>29</v>
      </c>
      <c r="D12" s="55">
        <v>7200</v>
      </c>
    </row>
    <row r="13" spans="2:4" ht="20.100000000000001" customHeight="1" x14ac:dyDescent="0.25">
      <c r="B13" s="3" t="s">
        <v>28</v>
      </c>
      <c r="C13" s="56" t="s">
        <v>186</v>
      </c>
      <c r="D13" s="55">
        <v>180</v>
      </c>
    </row>
    <row r="14" spans="2:4" ht="20.100000000000001" customHeight="1" x14ac:dyDescent="0.25">
      <c r="B14" s="3" t="s">
        <v>26</v>
      </c>
      <c r="C14" s="56" t="s">
        <v>25</v>
      </c>
      <c r="D14" s="55">
        <v>9</v>
      </c>
    </row>
    <row r="15" spans="2:4" ht="20.100000000000001" customHeight="1" x14ac:dyDescent="0.25">
      <c r="B15" s="3" t="s">
        <v>187</v>
      </c>
      <c r="C15" s="56" t="s">
        <v>188</v>
      </c>
      <c r="D15" s="55">
        <v>171</v>
      </c>
    </row>
    <row r="16" spans="2:4" ht="20.100000000000001" customHeight="1" x14ac:dyDescent="0.25">
      <c r="B16" s="3">
        <v>223</v>
      </c>
      <c r="C16" s="56" t="s">
        <v>24</v>
      </c>
      <c r="D16" s="55">
        <v>90</v>
      </c>
    </row>
    <row r="17" spans="2:9" ht="20.100000000000001" customHeight="1" x14ac:dyDescent="0.25">
      <c r="B17" s="3" t="s">
        <v>21</v>
      </c>
      <c r="C17" s="56" t="s">
        <v>421</v>
      </c>
      <c r="D17" s="55">
        <v>135</v>
      </c>
    </row>
    <row r="18" spans="2:9" ht="20.100000000000001" customHeight="1" x14ac:dyDescent="0.25">
      <c r="B18" s="3" t="s">
        <v>41</v>
      </c>
      <c r="C18" s="56" t="s">
        <v>422</v>
      </c>
      <c r="D18" s="55">
        <v>180</v>
      </c>
    </row>
    <row r="19" spans="2:9" ht="20.100000000000001" customHeight="1" x14ac:dyDescent="0.25">
      <c r="B19" s="3" t="s">
        <v>19</v>
      </c>
      <c r="C19" s="56" t="s">
        <v>18</v>
      </c>
      <c r="D19" s="55">
        <v>34470</v>
      </c>
      <c r="F19" s="51">
        <f>13500+18100+6700</f>
        <v>38300</v>
      </c>
    </row>
    <row r="20" spans="2:9" ht="15" customHeight="1" x14ac:dyDescent="0.25">
      <c r="B20" s="3"/>
      <c r="C20" s="67" t="s">
        <v>601</v>
      </c>
      <c r="D20" s="55"/>
      <c r="F20" s="51">
        <f>13500*0.9</f>
        <v>12150</v>
      </c>
      <c r="G20" s="51">
        <f>SUM(F20:F22)</f>
        <v>34470</v>
      </c>
    </row>
    <row r="21" spans="2:9" ht="15" customHeight="1" x14ac:dyDescent="0.25">
      <c r="B21" s="3"/>
      <c r="C21" s="67" t="s">
        <v>660</v>
      </c>
      <c r="D21" s="55"/>
      <c r="F21" s="51">
        <f>18100*0.9</f>
        <v>16290</v>
      </c>
    </row>
    <row r="22" spans="2:9" ht="15" customHeight="1" x14ac:dyDescent="0.25">
      <c r="B22" s="3"/>
      <c r="C22" s="67" t="s">
        <v>602</v>
      </c>
      <c r="D22" s="55"/>
      <c r="F22" s="51">
        <f>6700*0.9</f>
        <v>6030</v>
      </c>
    </row>
    <row r="23" spans="2:9" ht="20.100000000000001" customHeight="1" x14ac:dyDescent="0.25">
      <c r="B23" s="3" t="s">
        <v>80</v>
      </c>
      <c r="C23" s="56" t="s">
        <v>189</v>
      </c>
      <c r="D23" s="55">
        <v>180</v>
      </c>
    </row>
    <row r="24" spans="2:9" ht="20.100000000000001" customHeight="1" x14ac:dyDescent="0.25">
      <c r="B24" s="3" t="s">
        <v>39</v>
      </c>
      <c r="C24" s="109" t="s">
        <v>329</v>
      </c>
      <c r="D24" s="55">
        <v>270</v>
      </c>
    </row>
    <row r="25" spans="2:9" ht="20.100000000000001" customHeight="1" x14ac:dyDescent="0.25">
      <c r="B25" s="3" t="s">
        <v>190</v>
      </c>
      <c r="C25" s="56" t="s">
        <v>330</v>
      </c>
      <c r="D25" s="55">
        <v>270</v>
      </c>
      <c r="I25" s="118" t="e">
        <f>+#REF!+1340028</f>
        <v>#REF!</v>
      </c>
    </row>
    <row r="26" spans="2:9" ht="20.100000000000001" customHeight="1" x14ac:dyDescent="0.25">
      <c r="B26" s="24"/>
      <c r="C26" s="88" t="s">
        <v>17</v>
      </c>
      <c r="D26" s="26">
        <f>SUM(D4:D25)</f>
        <v>139140</v>
      </c>
    </row>
    <row r="27" spans="2:9" ht="20.100000000000001" customHeight="1" x14ac:dyDescent="0.25">
      <c r="B27" s="3">
        <v>625</v>
      </c>
      <c r="C27" s="56" t="s">
        <v>16</v>
      </c>
      <c r="D27" s="55">
        <v>10800</v>
      </c>
    </row>
    <row r="28" spans="2:9" ht="20.100000000000001" customHeight="1" thickBot="1" x14ac:dyDescent="0.3">
      <c r="B28" s="24"/>
      <c r="C28" s="27" t="s">
        <v>15</v>
      </c>
      <c r="D28" s="63">
        <f>+D27</f>
        <v>10800</v>
      </c>
    </row>
    <row r="29" spans="2:9" ht="30" customHeight="1" x14ac:dyDescent="0.25">
      <c r="B29" s="136"/>
      <c r="C29" s="131" t="s">
        <v>14</v>
      </c>
      <c r="D29" s="132">
        <f>+D28+D26</f>
        <v>149940</v>
      </c>
    </row>
    <row r="30" spans="2:9" ht="15" customHeight="1" x14ac:dyDescent="0.25">
      <c r="C30" s="79"/>
    </row>
    <row r="31" spans="2:9" x14ac:dyDescent="0.25">
      <c r="B31" s="51" t="s">
        <v>428</v>
      </c>
    </row>
    <row r="32" spans="2:9" x14ac:dyDescent="0.25">
      <c r="B32" s="51" t="s">
        <v>276</v>
      </c>
    </row>
    <row r="33" spans="2:2" x14ac:dyDescent="0.25">
      <c r="B33" s="51" t="s">
        <v>277</v>
      </c>
    </row>
    <row r="34" spans="2:2" x14ac:dyDescent="0.25">
      <c r="B34" s="51" t="s">
        <v>278</v>
      </c>
    </row>
    <row r="57" spans="9:9" x14ac:dyDescent="0.25">
      <c r="I57" s="60"/>
    </row>
  </sheetData>
  <printOptions horizontalCentered="1"/>
  <pageMargins left="0.98425196850393704" right="0.98425196850393704" top="1.3779527559055118" bottom="1.1811023622047245" header="0.39370078740157483" footer="0.39370078740157483"/>
  <pageSetup paperSize="9" scale="68" orientation="portrait" r:id="rId1"/>
  <headerFooter alignWithMargins="0"/>
  <ignoredErrors>
    <ignoredError sqref="D2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"/>
  <dimension ref="B1:H22"/>
  <sheetViews>
    <sheetView view="pageBreakPreview" zoomScale="90" zoomScaleNormal="100" zoomScaleSheetLayoutView="90" workbookViewId="0">
      <selection activeCell="I6" sqref="I6"/>
    </sheetView>
  </sheetViews>
  <sheetFormatPr baseColWidth="10" defaultColWidth="11.42578125" defaultRowHeight="15" x14ac:dyDescent="0.25"/>
  <cols>
    <col min="1" max="1" width="4.140625" style="6" customWidth="1"/>
    <col min="2" max="2" width="10.140625" style="6" customWidth="1"/>
    <col min="3" max="3" width="48.7109375" style="6" customWidth="1"/>
    <col min="4" max="4" width="10.140625" style="6" customWidth="1"/>
    <col min="5" max="5" width="14" style="6" customWidth="1"/>
    <col min="6" max="6" width="5.5703125" style="6" customWidth="1"/>
    <col min="7" max="16384" width="11.42578125" style="6"/>
  </cols>
  <sheetData>
    <row r="1" spans="2:8" ht="18.75" x14ac:dyDescent="0.25">
      <c r="B1" s="10" t="s">
        <v>9</v>
      </c>
    </row>
    <row r="2" spans="2:8" ht="15.75" x14ac:dyDescent="0.25">
      <c r="B2" s="279" t="s">
        <v>661</v>
      </c>
    </row>
    <row r="3" spans="2:8" ht="30" customHeight="1" x14ac:dyDescent="0.25">
      <c r="B3" s="128" t="s">
        <v>0</v>
      </c>
      <c r="C3" s="129" t="s">
        <v>1</v>
      </c>
      <c r="D3" s="129"/>
      <c r="E3" s="272" t="s">
        <v>564</v>
      </c>
    </row>
    <row r="4" spans="2:8" ht="20.100000000000001" customHeight="1" x14ac:dyDescent="0.25">
      <c r="B4" s="3" t="s">
        <v>694</v>
      </c>
      <c r="C4" s="133" t="s">
        <v>2</v>
      </c>
      <c r="D4" s="77"/>
      <c r="E4" s="7">
        <v>1377</v>
      </c>
      <c r="H4" s="228"/>
    </row>
    <row r="5" spans="2:8" ht="20.100000000000001" customHeight="1" x14ac:dyDescent="0.25">
      <c r="B5" s="3" t="s">
        <v>695</v>
      </c>
      <c r="C5" s="77" t="s">
        <v>3</v>
      </c>
      <c r="D5" s="77"/>
      <c r="E5" s="7">
        <v>1606</v>
      </c>
      <c r="H5" s="228"/>
    </row>
    <row r="6" spans="2:8" ht="20.100000000000001" customHeight="1" x14ac:dyDescent="0.25">
      <c r="B6" s="3" t="s">
        <v>696</v>
      </c>
      <c r="C6" s="77" t="s">
        <v>4</v>
      </c>
      <c r="D6" s="77"/>
      <c r="E6" s="7">
        <v>1836</v>
      </c>
      <c r="H6" s="228"/>
    </row>
    <row r="7" spans="2:8" ht="20.100000000000001" customHeight="1" x14ac:dyDescent="0.25">
      <c r="B7" s="3" t="s">
        <v>697</v>
      </c>
      <c r="C7" s="134" t="s">
        <v>5</v>
      </c>
      <c r="D7" s="134"/>
      <c r="E7" s="7">
        <v>1836</v>
      </c>
      <c r="H7" s="228"/>
    </row>
    <row r="8" spans="2:8" ht="20.100000000000001" customHeight="1" x14ac:dyDescent="0.25">
      <c r="B8" s="3" t="s">
        <v>698</v>
      </c>
      <c r="C8" s="77" t="s">
        <v>398</v>
      </c>
      <c r="D8" s="77"/>
      <c r="E8" s="7">
        <v>1377</v>
      </c>
      <c r="H8" s="228"/>
    </row>
    <row r="9" spans="2:8" ht="20.100000000000001" customHeight="1" x14ac:dyDescent="0.25">
      <c r="B9" s="3" t="s">
        <v>699</v>
      </c>
      <c r="C9" s="77" t="s">
        <v>6</v>
      </c>
      <c r="D9" s="77"/>
      <c r="E9" s="7">
        <v>2111</v>
      </c>
      <c r="H9" s="228"/>
    </row>
    <row r="10" spans="2:8" ht="20.100000000000001" customHeight="1" x14ac:dyDescent="0.25">
      <c r="B10" s="3" t="s">
        <v>700</v>
      </c>
      <c r="C10" s="77" t="s">
        <v>7</v>
      </c>
      <c r="D10" s="77"/>
      <c r="E10" s="7">
        <v>2111</v>
      </c>
      <c r="H10" s="228"/>
    </row>
    <row r="11" spans="2:8" ht="20.100000000000001" customHeight="1" x14ac:dyDescent="0.25">
      <c r="B11" s="3" t="s">
        <v>701</v>
      </c>
      <c r="C11" s="134" t="s">
        <v>294</v>
      </c>
      <c r="D11" s="134"/>
      <c r="E11" s="7">
        <v>2111</v>
      </c>
      <c r="H11" s="228"/>
    </row>
    <row r="12" spans="2:8" ht="20.100000000000001" customHeight="1" x14ac:dyDescent="0.25">
      <c r="B12" s="3" t="s">
        <v>702</v>
      </c>
      <c r="C12" s="77" t="s">
        <v>295</v>
      </c>
      <c r="D12" s="77"/>
      <c r="E12" s="7">
        <v>1285</v>
      </c>
      <c r="H12" s="228"/>
    </row>
    <row r="13" spans="2:8" ht="20.100000000000001" customHeight="1" x14ac:dyDescent="0.25">
      <c r="B13" s="3" t="s">
        <v>703</v>
      </c>
      <c r="C13" s="77" t="s">
        <v>396</v>
      </c>
      <c r="D13" s="77"/>
      <c r="E13" s="7">
        <v>1606</v>
      </c>
      <c r="H13" s="228"/>
    </row>
    <row r="14" spans="2:8" ht="20.100000000000001" customHeight="1" x14ac:dyDescent="0.25">
      <c r="B14" s="3" t="s">
        <v>704</v>
      </c>
      <c r="C14" s="77" t="s">
        <v>296</v>
      </c>
      <c r="D14" s="77"/>
      <c r="E14" s="7">
        <v>1285</v>
      </c>
      <c r="H14" s="228"/>
    </row>
    <row r="15" spans="2:8" ht="20.100000000000001" customHeight="1" x14ac:dyDescent="0.25">
      <c r="B15" s="3" t="s">
        <v>711</v>
      </c>
      <c r="C15" s="77" t="s">
        <v>314</v>
      </c>
      <c r="D15" s="77"/>
      <c r="E15" s="7">
        <f>SUM(D16:D18)</f>
        <v>24650</v>
      </c>
      <c r="G15" s="6">
        <f>7068+15300+4253</f>
        <v>26621</v>
      </c>
      <c r="H15" s="228"/>
    </row>
    <row r="16" spans="2:8" ht="20.100000000000001" customHeight="1" x14ac:dyDescent="0.25">
      <c r="B16" s="3"/>
      <c r="C16" s="37" t="s">
        <v>312</v>
      </c>
      <c r="D16" s="38">
        <v>6650</v>
      </c>
      <c r="E16" s="7"/>
      <c r="H16" s="229"/>
    </row>
    <row r="17" spans="2:8" ht="20.100000000000001" customHeight="1" x14ac:dyDescent="0.25">
      <c r="B17" s="3"/>
      <c r="C17" s="37" t="s">
        <v>311</v>
      </c>
      <c r="D17" s="80">
        <v>14000</v>
      </c>
      <c r="E17" s="7"/>
      <c r="H17" s="229"/>
    </row>
    <row r="18" spans="2:8" ht="20.100000000000001" customHeight="1" thickBot="1" x14ac:dyDescent="0.3">
      <c r="B18" s="3"/>
      <c r="C18" s="37" t="s">
        <v>313</v>
      </c>
      <c r="D18" s="80">
        <v>4000</v>
      </c>
      <c r="E18" s="7"/>
      <c r="H18" s="229"/>
    </row>
    <row r="19" spans="2:8" ht="30" customHeight="1" x14ac:dyDescent="0.25">
      <c r="B19" s="130"/>
      <c r="C19" s="131" t="s">
        <v>8</v>
      </c>
      <c r="D19" s="131"/>
      <c r="E19" s="132">
        <f t="shared" ref="E19" si="0">SUM(E4:E15)</f>
        <v>43191</v>
      </c>
    </row>
    <row r="21" spans="2:8" x14ac:dyDescent="0.25">
      <c r="B21" s="8"/>
    </row>
    <row r="22" spans="2:8" x14ac:dyDescent="0.25">
      <c r="B22" s="9"/>
    </row>
  </sheetData>
  <printOptions horizontalCentered="1"/>
  <pageMargins left="1.1811023622047245" right="1.1811023622047245" top="1.3779527559055118" bottom="1.1811023622047245" header="0.55118110236220474" footer="0.39370078740157483"/>
  <pageSetup paperSize="9" scale="65" orientation="portrait" r:id="rId1"/>
  <headerFooter alignWithMargins="0">
    <oddHeader xml:space="preserve">&amp;R&amp;9
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53"/>
  <dimension ref="B1:H15"/>
  <sheetViews>
    <sheetView view="pageBreakPreview" zoomScale="90" zoomScaleNormal="80" zoomScaleSheetLayoutView="90" workbookViewId="0">
      <selection activeCell="B2" sqref="B2"/>
    </sheetView>
  </sheetViews>
  <sheetFormatPr baseColWidth="10" defaultColWidth="11.42578125" defaultRowHeight="17.25" customHeight="1" x14ac:dyDescent="0.25"/>
  <cols>
    <col min="1" max="1" width="2.5703125" style="51" customWidth="1"/>
    <col min="2" max="2" width="13" style="51" customWidth="1"/>
    <col min="3" max="3" width="45.5703125" style="51" customWidth="1"/>
    <col min="4" max="4" width="11" style="51" customWidth="1"/>
    <col min="5" max="16384" width="11.42578125" style="51"/>
  </cols>
  <sheetData>
    <row r="1" spans="2:8" ht="17.25" customHeight="1" x14ac:dyDescent="0.25">
      <c r="B1" s="52" t="s">
        <v>736</v>
      </c>
    </row>
    <row r="2" spans="2:8" ht="21.95" customHeight="1" x14ac:dyDescent="0.25">
      <c r="B2" s="279" t="s">
        <v>661</v>
      </c>
    </row>
    <row r="3" spans="2:8" ht="30" customHeight="1" x14ac:dyDescent="0.25">
      <c r="B3" s="128" t="s">
        <v>36</v>
      </c>
      <c r="C3" s="128" t="s">
        <v>1</v>
      </c>
      <c r="D3" s="128"/>
      <c r="E3" s="128">
        <v>2023</v>
      </c>
    </row>
    <row r="4" spans="2:8" ht="20.100000000000001" customHeight="1" x14ac:dyDescent="0.25">
      <c r="B4" s="3" t="s">
        <v>34</v>
      </c>
      <c r="C4" s="144" t="s">
        <v>33</v>
      </c>
      <c r="D4" s="153"/>
      <c r="E4" s="55">
        <v>1440</v>
      </c>
    </row>
    <row r="5" spans="2:8" ht="20.100000000000001" customHeight="1" x14ac:dyDescent="0.25">
      <c r="B5" s="3" t="s">
        <v>48</v>
      </c>
      <c r="C5" s="77" t="s">
        <v>83</v>
      </c>
      <c r="D5" s="154"/>
      <c r="E5" s="55">
        <v>1350</v>
      </c>
    </row>
    <row r="6" spans="2:8" ht="20.100000000000001" customHeight="1" x14ac:dyDescent="0.25">
      <c r="B6" s="3" t="s">
        <v>32</v>
      </c>
      <c r="C6" s="77" t="s">
        <v>31</v>
      </c>
      <c r="D6" s="154"/>
      <c r="E6" s="55">
        <v>90</v>
      </c>
    </row>
    <row r="7" spans="2:8" ht="20.100000000000001" customHeight="1" x14ac:dyDescent="0.25">
      <c r="B7" s="3" t="s">
        <v>30</v>
      </c>
      <c r="C7" s="77" t="s">
        <v>29</v>
      </c>
      <c r="D7" s="154"/>
      <c r="E7" s="55">
        <v>2250</v>
      </c>
    </row>
    <row r="8" spans="2:8" ht="20.100000000000001" customHeight="1" x14ac:dyDescent="0.25">
      <c r="B8" s="3" t="s">
        <v>28</v>
      </c>
      <c r="C8" s="64" t="s">
        <v>27</v>
      </c>
      <c r="D8" s="155"/>
      <c r="E8" s="55">
        <v>2700</v>
      </c>
    </row>
    <row r="9" spans="2:8" ht="20.100000000000001" customHeight="1" x14ac:dyDescent="0.25">
      <c r="B9" s="3" t="s">
        <v>23</v>
      </c>
      <c r="C9" s="64" t="s">
        <v>42</v>
      </c>
      <c r="D9" s="155"/>
      <c r="E9" s="55">
        <v>4500</v>
      </c>
      <c r="G9" s="50"/>
    </row>
    <row r="10" spans="2:8" ht="20.100000000000001" customHeight="1" x14ac:dyDescent="0.25">
      <c r="B10" s="3" t="s">
        <v>55</v>
      </c>
      <c r="C10" s="64" t="s">
        <v>130</v>
      </c>
      <c r="D10" s="155"/>
      <c r="E10" s="55">
        <v>3600</v>
      </c>
      <c r="H10" s="118"/>
    </row>
    <row r="11" spans="2:8" ht="20.100000000000001" customHeight="1" x14ac:dyDescent="0.25">
      <c r="B11" s="3" t="s">
        <v>21</v>
      </c>
      <c r="C11" s="90" t="s">
        <v>20</v>
      </c>
      <c r="D11" s="155"/>
      <c r="E11" s="55">
        <v>34200</v>
      </c>
    </row>
    <row r="12" spans="2:8" ht="20.100000000000001" customHeight="1" x14ac:dyDescent="0.25">
      <c r="B12" s="3" t="s">
        <v>41</v>
      </c>
      <c r="C12" s="90" t="s">
        <v>40</v>
      </c>
      <c r="D12" s="155"/>
      <c r="E12" s="55">
        <v>1350</v>
      </c>
    </row>
    <row r="13" spans="2:8" ht="20.100000000000001" customHeight="1" x14ac:dyDescent="0.25">
      <c r="B13" s="3" t="s">
        <v>39</v>
      </c>
      <c r="C13" s="17" t="s">
        <v>322</v>
      </c>
      <c r="D13" s="157"/>
      <c r="E13" s="55">
        <v>13500</v>
      </c>
    </row>
    <row r="14" spans="2:8" s="71" customFormat="1" ht="20.100000000000001" customHeight="1" thickBot="1" x14ac:dyDescent="0.3">
      <c r="B14" s="24"/>
      <c r="C14" s="40" t="s">
        <v>17</v>
      </c>
      <c r="D14" s="158"/>
      <c r="E14" s="165">
        <f>SUM(E4:E13)</f>
        <v>64980</v>
      </c>
      <c r="F14" s="51"/>
    </row>
    <row r="15" spans="2:8" ht="30" customHeight="1" x14ac:dyDescent="0.25">
      <c r="B15" s="136"/>
      <c r="C15" s="131" t="s">
        <v>14</v>
      </c>
      <c r="D15" s="159"/>
      <c r="E15" s="132">
        <f t="shared" ref="E15" si="0">+E14</f>
        <v>64980</v>
      </c>
    </row>
  </sheetData>
  <printOptions horizontalCentered="1"/>
  <pageMargins left="0.98425196850393704" right="1.1811023622047245" top="1.3779527559055118" bottom="1.1811023622047245" header="0.39370078740157483" footer="0.39370078740157483"/>
  <pageSetup paperSize="9" scale="70" orientation="portrait" r:id="rId1"/>
  <headerFooter alignWithMargins="0"/>
  <ignoredErrors>
    <ignoredError sqref="E14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54"/>
  <dimension ref="B1:D23"/>
  <sheetViews>
    <sheetView view="pageBreakPreview" zoomScale="80" zoomScaleNormal="100" zoomScaleSheetLayoutView="80" workbookViewId="0">
      <selection activeCell="K20" sqref="K20"/>
    </sheetView>
  </sheetViews>
  <sheetFormatPr baseColWidth="10" defaultColWidth="11.42578125" defaultRowHeight="17.100000000000001" customHeight="1" x14ac:dyDescent="0.25"/>
  <cols>
    <col min="1" max="1" width="2" style="51" customWidth="1"/>
    <col min="2" max="2" width="11.7109375" style="50" customWidth="1"/>
    <col min="3" max="3" width="67.5703125" style="51" customWidth="1"/>
    <col min="4" max="16384" width="11.42578125" style="51"/>
  </cols>
  <sheetData>
    <row r="1" spans="2:4" ht="17.100000000000001" customHeight="1" x14ac:dyDescent="0.25">
      <c r="B1" s="52" t="s">
        <v>737</v>
      </c>
    </row>
    <row r="2" spans="2:4" ht="21.95" customHeight="1" x14ac:dyDescent="0.25">
      <c r="B2" s="279" t="s">
        <v>661</v>
      </c>
    </row>
    <row r="3" spans="2:4" ht="30" customHeight="1" x14ac:dyDescent="0.25">
      <c r="B3" s="128" t="s">
        <v>36</v>
      </c>
      <c r="C3" s="128" t="s">
        <v>1</v>
      </c>
      <c r="D3" s="128">
        <v>2023</v>
      </c>
    </row>
    <row r="4" spans="2:4" ht="20.100000000000001" customHeight="1" x14ac:dyDescent="0.25">
      <c r="B4" s="3" t="s">
        <v>34</v>
      </c>
      <c r="C4" s="62" t="s">
        <v>33</v>
      </c>
      <c r="D4" s="55">
        <v>2000</v>
      </c>
    </row>
    <row r="5" spans="2:4" ht="20.100000000000001" customHeight="1" x14ac:dyDescent="0.25">
      <c r="B5" s="3" t="s">
        <v>48</v>
      </c>
      <c r="C5" s="77" t="s">
        <v>83</v>
      </c>
      <c r="D5" s="55">
        <v>1700</v>
      </c>
    </row>
    <row r="6" spans="2:4" ht="20.100000000000001" customHeight="1" x14ac:dyDescent="0.25">
      <c r="B6" s="3" t="s">
        <v>32</v>
      </c>
      <c r="C6" s="56" t="s">
        <v>31</v>
      </c>
      <c r="D6" s="55">
        <v>2500</v>
      </c>
    </row>
    <row r="7" spans="2:4" ht="20.100000000000001" customHeight="1" x14ac:dyDescent="0.25">
      <c r="B7" s="3" t="s">
        <v>30</v>
      </c>
      <c r="C7" s="56" t="s">
        <v>29</v>
      </c>
      <c r="D7" s="55">
        <v>2000</v>
      </c>
    </row>
    <row r="8" spans="2:4" ht="20.100000000000001" customHeight="1" x14ac:dyDescent="0.25">
      <c r="B8" s="3" t="s">
        <v>28</v>
      </c>
      <c r="C8" s="56" t="s">
        <v>27</v>
      </c>
      <c r="D8" s="55">
        <v>1500</v>
      </c>
    </row>
    <row r="9" spans="2:4" ht="20.100000000000001" customHeight="1" x14ac:dyDescent="0.25">
      <c r="B9" s="3" t="s">
        <v>26</v>
      </c>
      <c r="C9" s="56" t="s">
        <v>53</v>
      </c>
      <c r="D9" s="55">
        <v>200</v>
      </c>
    </row>
    <row r="10" spans="2:4" ht="20.100000000000001" customHeight="1" x14ac:dyDescent="0.25">
      <c r="B10" s="3" t="s">
        <v>23</v>
      </c>
      <c r="C10" s="64" t="s">
        <v>42</v>
      </c>
      <c r="D10" s="55">
        <v>600</v>
      </c>
    </row>
    <row r="11" spans="2:4" ht="20.100000000000001" customHeight="1" x14ac:dyDescent="0.25">
      <c r="B11" s="3" t="s">
        <v>55</v>
      </c>
      <c r="C11" s="78" t="s">
        <v>130</v>
      </c>
      <c r="D11" s="55">
        <v>60000</v>
      </c>
    </row>
    <row r="12" spans="2:4" ht="20.100000000000001" customHeight="1" x14ac:dyDescent="0.25">
      <c r="B12" s="3" t="s">
        <v>21</v>
      </c>
      <c r="C12" s="90" t="s">
        <v>20</v>
      </c>
      <c r="D12" s="55">
        <v>6000</v>
      </c>
    </row>
    <row r="13" spans="2:4" ht="20.100000000000001" customHeight="1" x14ac:dyDescent="0.25">
      <c r="B13" s="3" t="s">
        <v>19</v>
      </c>
      <c r="C13" s="77" t="s">
        <v>18</v>
      </c>
      <c r="D13" s="55">
        <v>22000</v>
      </c>
    </row>
    <row r="14" spans="2:4" ht="20.100000000000001" customHeight="1" x14ac:dyDescent="0.25">
      <c r="B14" s="3" t="s">
        <v>39</v>
      </c>
      <c r="C14" s="17" t="s">
        <v>324</v>
      </c>
      <c r="D14" s="55">
        <v>1500</v>
      </c>
    </row>
    <row r="15" spans="2:4" ht="20.100000000000001" customHeight="1" x14ac:dyDescent="0.25">
      <c r="B15" s="3">
        <v>240</v>
      </c>
      <c r="C15" s="68" t="s">
        <v>135</v>
      </c>
      <c r="D15" s="55">
        <v>10000</v>
      </c>
    </row>
    <row r="16" spans="2:4" ht="20.100000000000001" customHeight="1" x14ac:dyDescent="0.25">
      <c r="B16" s="24"/>
      <c r="C16" s="27" t="s">
        <v>17</v>
      </c>
      <c r="D16" s="26">
        <f>SUM(D4:D15)</f>
        <v>110000</v>
      </c>
    </row>
    <row r="17" spans="2:4" ht="20.100000000000001" customHeight="1" x14ac:dyDescent="0.25">
      <c r="B17" s="3">
        <v>625</v>
      </c>
      <c r="C17" s="56" t="s">
        <v>16</v>
      </c>
      <c r="D17" s="55">
        <v>500</v>
      </c>
    </row>
    <row r="18" spans="2:4" ht="20.100000000000001" customHeight="1" x14ac:dyDescent="0.25">
      <c r="B18" s="3">
        <v>626</v>
      </c>
      <c r="C18" s="64" t="s">
        <v>37</v>
      </c>
      <c r="D18" s="55">
        <v>2000</v>
      </c>
    </row>
    <row r="19" spans="2:4" ht="20.100000000000001" customHeight="1" thickBot="1" x14ac:dyDescent="0.3">
      <c r="B19" s="24"/>
      <c r="C19" s="88" t="s">
        <v>15</v>
      </c>
      <c r="D19" s="26">
        <f>SUM(D17:D18)</f>
        <v>2500</v>
      </c>
    </row>
    <row r="20" spans="2:4" ht="30" customHeight="1" x14ac:dyDescent="0.25">
      <c r="B20" s="136"/>
      <c r="C20" s="131" t="s">
        <v>14</v>
      </c>
      <c r="D20" s="132">
        <f>+D19+D16</f>
        <v>112500</v>
      </c>
    </row>
    <row r="21" spans="2:4" ht="15" customHeight="1" x14ac:dyDescent="0.25">
      <c r="B21" s="11"/>
    </row>
    <row r="22" spans="2:4" ht="15" customHeight="1" x14ac:dyDescent="0.25">
      <c r="C22" s="50"/>
    </row>
    <row r="23" spans="2:4" ht="15" customHeight="1" x14ac:dyDescent="0.25">
      <c r="C23" s="50"/>
    </row>
  </sheetData>
  <printOptions horizontalCentered="1"/>
  <pageMargins left="0.98425196850393704" right="0.98425196850393704" top="1.3779527559055118" bottom="1.1811023622047245" header="0.51181102362204722" footer="0.51181102362204722"/>
  <pageSetup paperSize="9" scale="68" orientation="portrait" r:id="rId1"/>
  <ignoredErrors>
    <ignoredError sqref="D16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55"/>
  <dimension ref="B1:D22"/>
  <sheetViews>
    <sheetView view="pageBreakPreview" zoomScaleNormal="90" zoomScaleSheetLayoutView="100" workbookViewId="0">
      <selection activeCell="B2" sqref="B2"/>
    </sheetView>
  </sheetViews>
  <sheetFormatPr baseColWidth="10" defaultColWidth="11.42578125" defaultRowHeight="17.25" customHeight="1" x14ac:dyDescent="0.25"/>
  <cols>
    <col min="1" max="1" width="2.7109375" style="51" customWidth="1"/>
    <col min="2" max="2" width="11.7109375" style="51" customWidth="1"/>
    <col min="3" max="3" width="60.7109375" style="51" customWidth="1"/>
    <col min="4" max="4" width="11.28515625" style="51" customWidth="1"/>
    <col min="5" max="5" width="15.42578125" style="51" customWidth="1"/>
    <col min="6" max="14" width="11.42578125" style="51"/>
    <col min="15" max="15" width="11" style="51" customWidth="1"/>
    <col min="16" max="16" width="0.42578125" style="51" customWidth="1"/>
    <col min="17" max="26" width="11.42578125" style="51"/>
    <col min="27" max="27" width="10.85546875" style="51" customWidth="1"/>
    <col min="28" max="41" width="11.42578125" style="51"/>
    <col min="42" max="42" width="11.28515625" style="51" customWidth="1"/>
    <col min="43" max="44" width="11.42578125" style="51"/>
    <col min="45" max="45" width="0.140625" style="51" customWidth="1"/>
    <col min="46" max="46" width="11.42578125" style="51"/>
    <col min="47" max="47" width="11.140625" style="51" customWidth="1"/>
    <col min="48" max="48" width="11.42578125" style="51"/>
    <col min="49" max="49" width="11.140625" style="51" customWidth="1"/>
    <col min="50" max="50" width="11.42578125" style="51"/>
    <col min="51" max="51" width="11" style="51" customWidth="1"/>
    <col min="52" max="58" width="11.42578125" style="51"/>
    <col min="59" max="59" width="0.140625" style="51" customWidth="1"/>
    <col min="60" max="64" width="11.42578125" style="51"/>
    <col min="65" max="65" width="0.140625" style="51" customWidth="1"/>
    <col min="66" max="69" width="11.42578125" style="51"/>
    <col min="70" max="70" width="0.140625" style="51" customWidth="1"/>
    <col min="71" max="82" width="11.42578125" style="51"/>
    <col min="83" max="83" width="0.7109375" style="51" customWidth="1"/>
    <col min="84" max="92" width="11.42578125" style="51"/>
    <col min="93" max="93" width="0.5703125" style="51" customWidth="1"/>
    <col min="94" max="112" width="11.42578125" style="51"/>
    <col min="113" max="113" width="0.140625" style="51" customWidth="1"/>
    <col min="114" max="136" width="11.42578125" style="51"/>
    <col min="137" max="137" width="0.7109375" style="51" customWidth="1"/>
    <col min="138" max="151" width="11.42578125" style="51"/>
    <col min="152" max="152" width="0.5703125" style="51" customWidth="1"/>
    <col min="153" max="157" width="11.42578125" style="51"/>
    <col min="158" max="158" width="0.7109375" style="51" customWidth="1"/>
    <col min="159" max="160" width="11.42578125" style="51"/>
    <col min="161" max="161" width="0.28515625" style="51" customWidth="1"/>
    <col min="162" max="162" width="11.28515625" style="51" customWidth="1"/>
    <col min="163" max="164" width="11.42578125" style="51"/>
    <col min="165" max="165" width="0.140625" style="51" customWidth="1"/>
    <col min="166" max="168" width="11.42578125" style="51"/>
    <col min="169" max="169" width="0.5703125" style="51" customWidth="1"/>
    <col min="170" max="175" width="11.42578125" style="51"/>
    <col min="176" max="176" width="0.140625" style="51" customWidth="1"/>
    <col min="177" max="178" width="11.42578125" style="51"/>
    <col min="179" max="179" width="0.85546875" style="51" customWidth="1"/>
    <col min="180" max="191" width="11.42578125" style="51"/>
    <col min="192" max="192" width="10.85546875" style="51" customWidth="1"/>
    <col min="193" max="196" width="11.42578125" style="51"/>
    <col min="197" max="197" width="1.140625" style="51" customWidth="1"/>
    <col min="198" max="204" width="11.42578125" style="51"/>
    <col min="205" max="205" width="0.140625" style="51" customWidth="1"/>
    <col min="206" max="208" width="11.42578125" style="51"/>
    <col min="209" max="209" width="11.28515625" style="51" customWidth="1"/>
    <col min="210" max="212" width="11.42578125" style="51"/>
    <col min="213" max="213" width="1.140625" style="51" customWidth="1"/>
    <col min="214" max="218" width="11.42578125" style="51"/>
    <col min="219" max="219" width="0.140625" style="51" customWidth="1"/>
    <col min="220" max="220" width="11.42578125" style="51"/>
    <col min="221" max="221" width="0.140625" style="51" customWidth="1"/>
    <col min="222" max="222" width="19" style="51" customWidth="1"/>
    <col min="223" max="225" width="11.42578125" style="51"/>
    <col min="226" max="226" width="11" style="51" customWidth="1"/>
    <col min="227" max="236" width="11.42578125" style="51"/>
    <col min="237" max="237" width="14.140625" style="51" customWidth="1"/>
    <col min="238" max="16384" width="11.42578125" style="51"/>
  </cols>
  <sheetData>
    <row r="1" spans="2:4" ht="17.25" customHeight="1" x14ac:dyDescent="0.25">
      <c r="B1" s="52" t="s">
        <v>738</v>
      </c>
    </row>
    <row r="2" spans="2:4" ht="21.95" customHeight="1" x14ac:dyDescent="0.25">
      <c r="B2" s="279" t="s">
        <v>661</v>
      </c>
    </row>
    <row r="3" spans="2:4" ht="30" customHeight="1" x14ac:dyDescent="0.25">
      <c r="B3" s="128" t="s">
        <v>36</v>
      </c>
      <c r="C3" s="128" t="s">
        <v>1</v>
      </c>
      <c r="D3" s="128">
        <v>2023</v>
      </c>
    </row>
    <row r="4" spans="2:4" ht="20.100000000000001" customHeight="1" x14ac:dyDescent="0.25">
      <c r="B4" s="3" t="s">
        <v>34</v>
      </c>
      <c r="C4" s="149" t="s">
        <v>33</v>
      </c>
      <c r="D4" s="55">
        <v>360</v>
      </c>
    </row>
    <row r="5" spans="2:4" ht="20.100000000000001" customHeight="1" x14ac:dyDescent="0.25">
      <c r="B5" s="3" t="s">
        <v>48</v>
      </c>
      <c r="C5" s="77" t="s">
        <v>83</v>
      </c>
      <c r="D5" s="55">
        <v>90</v>
      </c>
    </row>
    <row r="6" spans="2:4" ht="20.100000000000001" customHeight="1" x14ac:dyDescent="0.25">
      <c r="B6" s="3" t="s">
        <v>32</v>
      </c>
      <c r="C6" s="56" t="s">
        <v>31</v>
      </c>
      <c r="D6" s="55">
        <v>360</v>
      </c>
    </row>
    <row r="7" spans="2:4" ht="20.100000000000001" customHeight="1" x14ac:dyDescent="0.25">
      <c r="B7" s="3" t="s">
        <v>28</v>
      </c>
      <c r="C7" s="56" t="s">
        <v>27</v>
      </c>
      <c r="D7" s="55">
        <v>720</v>
      </c>
    </row>
    <row r="8" spans="2:4" ht="20.100000000000001" customHeight="1" x14ac:dyDescent="0.25">
      <c r="B8" s="3" t="s">
        <v>26</v>
      </c>
      <c r="C8" s="56" t="s">
        <v>53</v>
      </c>
      <c r="D8" s="55">
        <v>20</v>
      </c>
    </row>
    <row r="9" spans="2:4" ht="20.100000000000001" customHeight="1" x14ac:dyDescent="0.25">
      <c r="B9" s="3" t="s">
        <v>23</v>
      </c>
      <c r="C9" s="56" t="s">
        <v>42</v>
      </c>
      <c r="D9" s="55">
        <v>72</v>
      </c>
    </row>
    <row r="10" spans="2:4" ht="20.100000000000001" customHeight="1" x14ac:dyDescent="0.25">
      <c r="B10" s="3" t="s">
        <v>55</v>
      </c>
      <c r="C10" s="56" t="s">
        <v>130</v>
      </c>
      <c r="D10" s="55">
        <v>90</v>
      </c>
    </row>
    <row r="11" spans="2:4" ht="20.100000000000001" customHeight="1" x14ac:dyDescent="0.25">
      <c r="B11" s="3" t="s">
        <v>21</v>
      </c>
      <c r="C11" s="56" t="s">
        <v>20</v>
      </c>
      <c r="D11" s="55">
        <v>270</v>
      </c>
    </row>
    <row r="12" spans="2:4" ht="20.100000000000001" customHeight="1" x14ac:dyDescent="0.25">
      <c r="B12" s="3" t="s">
        <v>19</v>
      </c>
      <c r="C12" s="56" t="s">
        <v>18</v>
      </c>
      <c r="D12" s="55">
        <v>540</v>
      </c>
    </row>
    <row r="13" spans="2:4" ht="20.100000000000001" customHeight="1" x14ac:dyDescent="0.25">
      <c r="B13" s="3" t="s">
        <v>80</v>
      </c>
      <c r="C13" s="56" t="s">
        <v>198</v>
      </c>
      <c r="D13" s="55">
        <v>270</v>
      </c>
    </row>
    <row r="14" spans="2:4" ht="17.100000000000001" customHeight="1" x14ac:dyDescent="0.25">
      <c r="B14" s="3"/>
      <c r="C14" s="56" t="s">
        <v>199</v>
      </c>
      <c r="D14" s="55"/>
    </row>
    <row r="15" spans="2:4" ht="20.100000000000001" customHeight="1" x14ac:dyDescent="0.25">
      <c r="B15" s="3" t="s">
        <v>200</v>
      </c>
      <c r="C15" s="56" t="s">
        <v>201</v>
      </c>
      <c r="D15" s="55">
        <v>225</v>
      </c>
    </row>
    <row r="16" spans="2:4" ht="20.100000000000001" customHeight="1" x14ac:dyDescent="0.25">
      <c r="B16" s="3" t="s">
        <v>39</v>
      </c>
      <c r="C16" s="17" t="s">
        <v>322</v>
      </c>
      <c r="D16" s="55">
        <v>2520</v>
      </c>
    </row>
    <row r="17" spans="2:4" ht="20.100000000000001" customHeight="1" x14ac:dyDescent="0.25">
      <c r="B17" s="3">
        <v>240</v>
      </c>
      <c r="C17" s="56" t="s">
        <v>135</v>
      </c>
      <c r="D17" s="55">
        <v>162</v>
      </c>
    </row>
    <row r="18" spans="2:4" s="91" customFormat="1" ht="20.100000000000001" customHeight="1" x14ac:dyDescent="0.25">
      <c r="B18" s="24"/>
      <c r="C18" s="88" t="s">
        <v>17</v>
      </c>
      <c r="D18" s="26">
        <f>SUM(D4:D17)</f>
        <v>5699</v>
      </c>
    </row>
    <row r="19" spans="2:4" s="91" customFormat="1" ht="20.100000000000001" customHeight="1" x14ac:dyDescent="0.25">
      <c r="B19" s="3">
        <v>626</v>
      </c>
      <c r="C19" s="89" t="s">
        <v>37</v>
      </c>
      <c r="D19" s="55">
        <v>360</v>
      </c>
    </row>
    <row r="20" spans="2:4" s="91" customFormat="1" ht="20.100000000000001" customHeight="1" thickBot="1" x14ac:dyDescent="0.3">
      <c r="B20" s="24"/>
      <c r="C20" s="88" t="s">
        <v>15</v>
      </c>
      <c r="D20" s="26">
        <f>SUM(D19:D19)</f>
        <v>360</v>
      </c>
    </row>
    <row r="21" spans="2:4" s="91" customFormat="1" ht="30" customHeight="1" x14ac:dyDescent="0.25">
      <c r="B21" s="136"/>
      <c r="C21" s="131" t="s">
        <v>14</v>
      </c>
      <c r="D21" s="132">
        <f>+D20+D18</f>
        <v>6059</v>
      </c>
    </row>
    <row r="22" spans="2:4" ht="17.25" customHeight="1" x14ac:dyDescent="0.25">
      <c r="B22" s="50"/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9" orientation="portrait" r:id="rId1"/>
  <headerFooter alignWithMargins="0"/>
  <ignoredErrors>
    <ignoredError sqref="D18" formulaRange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56"/>
  <dimension ref="B1:G22"/>
  <sheetViews>
    <sheetView view="pageBreakPreview" zoomScale="90" zoomScaleNormal="80" zoomScaleSheetLayoutView="90" workbookViewId="0">
      <selection activeCell="B2" sqref="B2"/>
    </sheetView>
  </sheetViews>
  <sheetFormatPr baseColWidth="10" defaultColWidth="11.42578125" defaultRowHeight="17.25" customHeight="1" x14ac:dyDescent="0.25"/>
  <cols>
    <col min="1" max="1" width="2.5703125" style="51" customWidth="1"/>
    <col min="2" max="2" width="13" style="51" customWidth="1"/>
    <col min="3" max="3" width="45.5703125" style="51" customWidth="1"/>
    <col min="4" max="4" width="11" style="51" customWidth="1"/>
    <col min="5" max="16384" width="11.42578125" style="51"/>
  </cols>
  <sheetData>
    <row r="1" spans="2:7" ht="17.25" customHeight="1" x14ac:dyDescent="0.25">
      <c r="B1" s="52" t="s">
        <v>739</v>
      </c>
    </row>
    <row r="2" spans="2:7" ht="21.95" customHeight="1" x14ac:dyDescent="0.25">
      <c r="B2" s="279" t="s">
        <v>661</v>
      </c>
    </row>
    <row r="3" spans="2:7" ht="30" customHeight="1" x14ac:dyDescent="0.25">
      <c r="B3" s="128" t="s">
        <v>36</v>
      </c>
      <c r="C3" s="128" t="s">
        <v>1</v>
      </c>
      <c r="D3" s="128"/>
      <c r="E3" s="128">
        <v>2023</v>
      </c>
    </row>
    <row r="4" spans="2:7" ht="20.100000000000001" customHeight="1" x14ac:dyDescent="0.25">
      <c r="B4" s="3" t="s">
        <v>34</v>
      </c>
      <c r="C4" s="144" t="s">
        <v>33</v>
      </c>
      <c r="D4" s="153"/>
      <c r="E4" s="164">
        <v>1800</v>
      </c>
    </row>
    <row r="5" spans="2:7" ht="20.100000000000001" customHeight="1" x14ac:dyDescent="0.25">
      <c r="B5" s="3" t="s">
        <v>32</v>
      </c>
      <c r="C5" s="77" t="s">
        <v>31</v>
      </c>
      <c r="D5" s="154"/>
      <c r="E5" s="164">
        <v>36</v>
      </c>
    </row>
    <row r="6" spans="2:7" ht="20.100000000000001" customHeight="1" x14ac:dyDescent="0.25">
      <c r="B6" s="3" t="s">
        <v>28</v>
      </c>
      <c r="C6" s="64" t="s">
        <v>27</v>
      </c>
      <c r="D6" s="155"/>
      <c r="E6" s="164">
        <v>540</v>
      </c>
    </row>
    <row r="7" spans="2:7" ht="20.100000000000001" customHeight="1" x14ac:dyDescent="0.25">
      <c r="B7" s="3" t="s">
        <v>187</v>
      </c>
      <c r="C7" s="56" t="s">
        <v>188</v>
      </c>
      <c r="D7" s="155"/>
      <c r="E7" s="164">
        <v>90</v>
      </c>
    </row>
    <row r="8" spans="2:7" ht="20.100000000000001" customHeight="1" x14ac:dyDescent="0.25">
      <c r="B8" s="3" t="s">
        <v>191</v>
      </c>
      <c r="C8" s="64" t="s">
        <v>192</v>
      </c>
      <c r="D8" s="155"/>
      <c r="E8" s="164">
        <v>1800</v>
      </c>
    </row>
    <row r="9" spans="2:7" ht="20.100000000000001" customHeight="1" x14ac:dyDescent="0.25">
      <c r="B9" s="3" t="s">
        <v>41</v>
      </c>
      <c r="C9" s="17" t="s">
        <v>73</v>
      </c>
      <c r="D9" s="155"/>
      <c r="E9" s="164">
        <v>450</v>
      </c>
    </row>
    <row r="10" spans="2:7" ht="20.100000000000001" customHeight="1" x14ac:dyDescent="0.25">
      <c r="B10" s="3" t="s">
        <v>80</v>
      </c>
      <c r="C10" s="92" t="s">
        <v>81</v>
      </c>
      <c r="D10" s="156"/>
      <c r="E10" s="164">
        <f>SUM(D11:D17)</f>
        <v>58104</v>
      </c>
      <c r="G10" s="50"/>
    </row>
    <row r="11" spans="2:7" ht="20.100000000000001" customHeight="1" x14ac:dyDescent="0.25">
      <c r="B11" s="3"/>
      <c r="C11" s="92" t="s">
        <v>193</v>
      </c>
      <c r="D11" s="65">
        <v>20000</v>
      </c>
      <c r="E11" s="164"/>
      <c r="G11" s="50"/>
    </row>
    <row r="12" spans="2:7" ht="20.100000000000001" customHeight="1" x14ac:dyDescent="0.25">
      <c r="B12" s="3"/>
      <c r="C12" s="92" t="s">
        <v>194</v>
      </c>
      <c r="D12" s="65">
        <v>15000</v>
      </c>
      <c r="E12" s="164"/>
    </row>
    <row r="13" spans="2:7" ht="20.100000000000001" customHeight="1" x14ac:dyDescent="0.25">
      <c r="B13" s="3"/>
      <c r="C13" s="92" t="s">
        <v>195</v>
      </c>
      <c r="D13" s="65">
        <v>1500</v>
      </c>
      <c r="E13" s="164"/>
    </row>
    <row r="14" spans="2:7" ht="20.100000000000001" customHeight="1" x14ac:dyDescent="0.25">
      <c r="B14" s="3"/>
      <c r="C14" s="93" t="s">
        <v>196</v>
      </c>
      <c r="D14" s="65">
        <v>9470</v>
      </c>
      <c r="E14" s="164"/>
    </row>
    <row r="15" spans="2:7" ht="20.100000000000001" customHeight="1" x14ac:dyDescent="0.25">
      <c r="B15" s="3"/>
      <c r="C15" s="93" t="s">
        <v>197</v>
      </c>
      <c r="D15" s="65">
        <v>4200</v>
      </c>
      <c r="E15" s="164"/>
    </row>
    <row r="16" spans="2:7" ht="20.100000000000001" customHeight="1" x14ac:dyDescent="0.25">
      <c r="B16" s="3"/>
      <c r="C16" s="203" t="s">
        <v>402</v>
      </c>
      <c r="D16" s="65">
        <v>4934</v>
      </c>
      <c r="E16" s="164"/>
    </row>
    <row r="17" spans="2:5" ht="20.100000000000001" customHeight="1" x14ac:dyDescent="0.25">
      <c r="B17" s="3"/>
      <c r="C17" s="203" t="s">
        <v>463</v>
      </c>
      <c r="D17" s="65">
        <v>3000</v>
      </c>
      <c r="E17" s="164"/>
    </row>
    <row r="18" spans="2:5" ht="20.100000000000001" customHeight="1" x14ac:dyDescent="0.25">
      <c r="B18" s="3" t="s">
        <v>120</v>
      </c>
      <c r="C18" s="93" t="s">
        <v>121</v>
      </c>
      <c r="D18" s="157"/>
      <c r="E18" s="164">
        <v>1800</v>
      </c>
    </row>
    <row r="19" spans="2:5" ht="20.100000000000001" customHeight="1" x14ac:dyDescent="0.25">
      <c r="B19" s="3" t="s">
        <v>39</v>
      </c>
      <c r="C19" s="17" t="s">
        <v>322</v>
      </c>
      <c r="D19" s="157"/>
      <c r="E19" s="164">
        <v>900</v>
      </c>
    </row>
    <row r="20" spans="2:5" s="71" customFormat="1" ht="20.100000000000001" customHeight="1" thickBot="1" x14ac:dyDescent="0.3">
      <c r="B20" s="24"/>
      <c r="C20" s="40" t="s">
        <v>17</v>
      </c>
      <c r="D20" s="158"/>
      <c r="E20" s="165">
        <f>SUM(E4:E19)</f>
        <v>65520</v>
      </c>
    </row>
    <row r="21" spans="2:5" ht="30" customHeight="1" x14ac:dyDescent="0.25">
      <c r="B21" s="136"/>
      <c r="C21" s="131" t="s">
        <v>14</v>
      </c>
      <c r="D21" s="159"/>
      <c r="E21" s="132">
        <f t="shared" ref="E21" si="0">+E20</f>
        <v>65520</v>
      </c>
    </row>
    <row r="22" spans="2:5" ht="17.25" customHeight="1" x14ac:dyDescent="0.25">
      <c r="D22" s="107"/>
      <c r="E22" s="107"/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8" orientation="portrait" r:id="rId1"/>
  <headerFooter alignWithMargins="0"/>
  <ignoredErrors>
    <ignoredError sqref="E20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3"/>
  <dimension ref="B1:U51"/>
  <sheetViews>
    <sheetView zoomScaleNormal="100" zoomScaleSheetLayoutView="80" workbookViewId="0">
      <selection activeCell="B2" sqref="B2"/>
    </sheetView>
  </sheetViews>
  <sheetFormatPr baseColWidth="10" defaultColWidth="11.42578125" defaultRowHeight="17.25" customHeight="1" x14ac:dyDescent="0.25"/>
  <cols>
    <col min="1" max="1" width="2.85546875" style="51" customWidth="1"/>
    <col min="2" max="2" width="13.85546875" style="51" customWidth="1"/>
    <col min="3" max="3" width="46.85546875" style="51" customWidth="1"/>
    <col min="4" max="4" width="17.140625" style="51" customWidth="1"/>
    <col min="5" max="5" width="11.42578125" style="51"/>
    <col min="6" max="6" width="13" style="51" bestFit="1" customWidth="1"/>
    <col min="7" max="7" width="11.5703125" style="51" bestFit="1" customWidth="1"/>
    <col min="8" max="8" width="13" style="51" bestFit="1" customWidth="1"/>
    <col min="9" max="16384" width="11.42578125" style="51"/>
  </cols>
  <sheetData>
    <row r="1" spans="2:9" ht="17.25" customHeight="1" x14ac:dyDescent="0.25">
      <c r="B1" s="52" t="s">
        <v>749</v>
      </c>
    </row>
    <row r="2" spans="2:9" ht="21.95" customHeight="1" x14ac:dyDescent="0.25">
      <c r="B2" s="279" t="s">
        <v>661</v>
      </c>
    </row>
    <row r="3" spans="2:9" ht="30" customHeight="1" x14ac:dyDescent="0.25">
      <c r="B3" s="128" t="s">
        <v>36</v>
      </c>
      <c r="C3" s="128" t="s">
        <v>1</v>
      </c>
      <c r="D3" s="128">
        <v>2023</v>
      </c>
    </row>
    <row r="4" spans="2:9" ht="20.100000000000001" customHeight="1" x14ac:dyDescent="0.25">
      <c r="B4" s="3" t="s">
        <v>279</v>
      </c>
      <c r="C4" s="150" t="s">
        <v>370</v>
      </c>
      <c r="D4" s="55">
        <f>SUM(D5:D6)</f>
        <v>54845467</v>
      </c>
    </row>
    <row r="5" spans="2:9" ht="20.100000000000001" customHeight="1" x14ac:dyDescent="0.25">
      <c r="B5" s="3"/>
      <c r="C5" s="56" t="s">
        <v>280</v>
      </c>
      <c r="D5" s="98">
        <v>36572762</v>
      </c>
    </row>
    <row r="6" spans="2:9" ht="20.100000000000001" customHeight="1" x14ac:dyDescent="0.25">
      <c r="B6" s="3"/>
      <c r="C6" s="56" t="s">
        <v>281</v>
      </c>
      <c r="D6" s="98">
        <v>18272705</v>
      </c>
    </row>
    <row r="7" spans="2:9" ht="20.100000000000001" customHeight="1" x14ac:dyDescent="0.25">
      <c r="B7" s="3"/>
      <c r="C7" s="99" t="s">
        <v>282</v>
      </c>
      <c r="D7" s="55">
        <f>SUM(D8:D11)</f>
        <v>25472806</v>
      </c>
    </row>
    <row r="8" spans="2:9" ht="20.100000000000001" customHeight="1" x14ac:dyDescent="0.25">
      <c r="B8" s="3"/>
      <c r="C8" s="56" t="s">
        <v>283</v>
      </c>
      <c r="D8" s="98">
        <v>147500</v>
      </c>
    </row>
    <row r="9" spans="2:9" ht="20.100000000000001" customHeight="1" x14ac:dyDescent="0.25">
      <c r="B9" s="3"/>
      <c r="C9" s="56" t="s">
        <v>284</v>
      </c>
      <c r="D9" s="98">
        <v>16510951</v>
      </c>
      <c r="G9" s="50"/>
    </row>
    <row r="10" spans="2:9" ht="20.100000000000001" customHeight="1" x14ac:dyDescent="0.25">
      <c r="B10" s="3"/>
      <c r="C10" s="56" t="s">
        <v>285</v>
      </c>
      <c r="D10" s="98">
        <v>8594355</v>
      </c>
      <c r="G10" s="50"/>
    </row>
    <row r="11" spans="2:9" ht="20.100000000000001" customHeight="1" thickBot="1" x14ac:dyDescent="0.3">
      <c r="B11" s="3"/>
      <c r="C11" s="95" t="s">
        <v>286</v>
      </c>
      <c r="D11" s="98">
        <v>220000</v>
      </c>
      <c r="G11" s="51">
        <f>68419-68474</f>
        <v>-55</v>
      </c>
    </row>
    <row r="12" spans="2:9" ht="30" customHeight="1" x14ac:dyDescent="0.25">
      <c r="B12" s="136"/>
      <c r="C12" s="131" t="s">
        <v>287</v>
      </c>
      <c r="D12" s="132">
        <f>+D7+D4</f>
        <v>80318273</v>
      </c>
      <c r="F12" s="118" t="e">
        <f>+#REF!+#REF!</f>
        <v>#REF!</v>
      </c>
      <c r="I12" s="118" t="e">
        <f>+F12-70199963</f>
        <v>#REF!</v>
      </c>
    </row>
    <row r="15" spans="2:9" ht="17.25" customHeight="1" x14ac:dyDescent="0.25">
      <c r="H15" s="118">
        <f>+D12+'89as'!E7</f>
        <v>80506873</v>
      </c>
    </row>
    <row r="16" spans="2:9" ht="17.25" customHeight="1" x14ac:dyDescent="0.25">
      <c r="C16" s="100"/>
      <c r="D16" s="118">
        <f>+D12+'89as'!E7</f>
        <v>80506873</v>
      </c>
      <c r="F16" s="50" t="e">
        <f>+#REF!-'89as'!#REF!</f>
        <v>#REF!</v>
      </c>
    </row>
    <row r="17" spans="4:4" ht="17.25" customHeight="1" x14ac:dyDescent="0.25">
      <c r="D17" s="118"/>
    </row>
    <row r="18" spans="4:4" ht="17.25" customHeight="1" x14ac:dyDescent="0.25">
      <c r="D18" s="225"/>
    </row>
    <row r="50" spans="19:21" ht="17.25" customHeight="1" thickBot="1" x14ac:dyDescent="0.3"/>
    <row r="51" spans="19:21" ht="17.25" customHeight="1" x14ac:dyDescent="0.25">
      <c r="S51" s="4"/>
      <c r="T51" s="4"/>
      <c r="U51" s="5"/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7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4"/>
  <dimension ref="B1:E14"/>
  <sheetViews>
    <sheetView zoomScaleNormal="100" zoomScaleSheetLayoutView="80" workbookViewId="0">
      <selection activeCell="J5" sqref="J5"/>
    </sheetView>
  </sheetViews>
  <sheetFormatPr baseColWidth="10" defaultColWidth="11.42578125" defaultRowHeight="15" x14ac:dyDescent="0.25"/>
  <cols>
    <col min="1" max="1" width="2.140625" style="51" customWidth="1"/>
    <col min="2" max="2" width="10.140625" style="51" customWidth="1"/>
    <col min="3" max="3" width="57.7109375" style="51" customWidth="1"/>
    <col min="4" max="4" width="14.140625" style="51" customWidth="1"/>
    <col min="5" max="16384" width="11.42578125" style="51"/>
  </cols>
  <sheetData>
    <row r="1" spans="2:5" ht="24.95" customHeight="1" x14ac:dyDescent="0.25">
      <c r="B1" s="52" t="s">
        <v>750</v>
      </c>
    </row>
    <row r="2" spans="2:5" ht="24.95" customHeight="1" x14ac:dyDescent="0.25">
      <c r="B2" s="279" t="s">
        <v>661</v>
      </c>
    </row>
    <row r="3" spans="2:5" ht="30" customHeight="1" x14ac:dyDescent="0.25">
      <c r="B3" s="128" t="s">
        <v>36</v>
      </c>
      <c r="C3" s="128" t="s">
        <v>1</v>
      </c>
      <c r="D3" s="128"/>
      <c r="E3" s="1">
        <v>2023</v>
      </c>
    </row>
    <row r="4" spans="2:5" ht="20.100000000000001" customHeight="1" x14ac:dyDescent="0.25">
      <c r="B4" s="3" t="s">
        <v>288</v>
      </c>
      <c r="C4" s="149" t="s">
        <v>289</v>
      </c>
      <c r="D4" s="56"/>
      <c r="E4" s="55">
        <v>120000</v>
      </c>
    </row>
    <row r="5" spans="2:5" ht="20.100000000000001" customHeight="1" x14ac:dyDescent="0.25">
      <c r="B5" s="3"/>
      <c r="C5" s="56" t="s">
        <v>384</v>
      </c>
      <c r="D5" s="106"/>
      <c r="E5" s="55"/>
    </row>
    <row r="6" spans="2:5" ht="20.100000000000001" customHeight="1" x14ac:dyDescent="0.25">
      <c r="B6" s="3" t="s">
        <v>348</v>
      </c>
      <c r="C6" s="68" t="s">
        <v>349</v>
      </c>
      <c r="D6" s="56"/>
      <c r="E6" s="55">
        <v>68600</v>
      </c>
    </row>
    <row r="7" spans="2:5" s="71" customFormat="1" ht="24.95" customHeight="1" x14ac:dyDescent="0.25">
      <c r="B7" s="24"/>
      <c r="C7" s="101" t="s">
        <v>290</v>
      </c>
      <c r="D7" s="88"/>
      <c r="E7" s="26">
        <f>SUM(E4:E6)</f>
        <v>188600</v>
      </c>
    </row>
    <row r="8" spans="2:5" ht="20.100000000000001" customHeight="1" x14ac:dyDescent="0.25">
      <c r="B8" s="3">
        <v>830</v>
      </c>
      <c r="C8" s="68" t="s">
        <v>291</v>
      </c>
      <c r="D8" s="56"/>
      <c r="E8" s="55">
        <v>100000</v>
      </c>
    </row>
    <row r="9" spans="2:5" s="71" customFormat="1" ht="24.95" customHeight="1" thickBot="1" x14ac:dyDescent="0.3">
      <c r="B9" s="24"/>
      <c r="C9" s="88" t="s">
        <v>292</v>
      </c>
      <c r="D9" s="88"/>
      <c r="E9" s="26">
        <f t="shared" ref="E9" si="0">+E8</f>
        <v>100000</v>
      </c>
    </row>
    <row r="10" spans="2:5" ht="30" customHeight="1" x14ac:dyDescent="0.25">
      <c r="B10" s="136"/>
      <c r="C10" s="131" t="s">
        <v>275</v>
      </c>
      <c r="D10" s="131"/>
      <c r="E10" s="132">
        <f>+E9+E7</f>
        <v>288600</v>
      </c>
    </row>
    <row r="11" spans="2:5" x14ac:dyDescent="0.25">
      <c r="B11" s="50"/>
    </row>
    <row r="14" spans="2:5" x14ac:dyDescent="0.25">
      <c r="E14" s="118"/>
    </row>
  </sheetData>
  <printOptions horizontalCentered="1"/>
  <pageMargins left="0.98425196850393704" right="1.1811023622047245" top="1.3779527559055118" bottom="1.1811023622047245" header="0.39370078740157483" footer="0.39370078740157483"/>
  <pageSetup paperSize="9" scale="67" orientation="portrait" r:id="rId1"/>
  <headerFooter alignWithMargins="0"/>
  <ignoredErrors>
    <ignoredError sqref="E7" formulaRange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2"/>
  <dimension ref="A1:H83"/>
  <sheetViews>
    <sheetView view="pageBreakPreview" zoomScaleNormal="100" zoomScaleSheetLayoutView="100" workbookViewId="0">
      <selection activeCell="J18" sqref="J18"/>
    </sheetView>
  </sheetViews>
  <sheetFormatPr baseColWidth="10" defaultColWidth="11.42578125" defaultRowHeight="15" customHeight="1" x14ac:dyDescent="0.25"/>
  <cols>
    <col min="1" max="1" width="12.140625" style="51" customWidth="1"/>
    <col min="2" max="2" width="51.42578125" style="51" customWidth="1"/>
    <col min="3" max="3" width="10.42578125" style="51" customWidth="1"/>
    <col min="4" max="4" width="12.7109375" style="51" customWidth="1"/>
    <col min="5" max="5" width="11.42578125" style="51"/>
    <col min="6" max="6" width="12" style="51" bestFit="1" customWidth="1"/>
    <col min="7" max="7" width="11.42578125" style="51"/>
    <col min="8" max="8" width="12" style="51" bestFit="1" customWidth="1"/>
    <col min="9" max="16384" width="11.42578125" style="51"/>
  </cols>
  <sheetData>
    <row r="1" spans="1:8" ht="15" customHeight="1" x14ac:dyDescent="0.25">
      <c r="A1" s="52" t="s">
        <v>740</v>
      </c>
    </row>
    <row r="2" spans="1:8" ht="21.95" customHeight="1" x14ac:dyDescent="0.25">
      <c r="A2" s="279" t="s">
        <v>661</v>
      </c>
    </row>
    <row r="3" spans="1:8" ht="30" customHeight="1" x14ac:dyDescent="0.25">
      <c r="A3" s="128" t="s">
        <v>36</v>
      </c>
      <c r="B3" s="128" t="s">
        <v>1</v>
      </c>
      <c r="C3" s="128"/>
      <c r="D3" s="128">
        <v>2023</v>
      </c>
    </row>
    <row r="4" spans="1:8" ht="20.100000000000001" customHeight="1" x14ac:dyDescent="0.25">
      <c r="A4" s="3">
        <v>215</v>
      </c>
      <c r="B4" s="62" t="s">
        <v>320</v>
      </c>
      <c r="C4" s="56"/>
      <c r="D4" s="55">
        <v>855</v>
      </c>
    </row>
    <row r="5" spans="1:8" ht="20.100000000000001" customHeight="1" x14ac:dyDescent="0.25">
      <c r="A5" s="3" t="s">
        <v>50</v>
      </c>
      <c r="B5" s="56" t="s">
        <v>49</v>
      </c>
      <c r="C5" s="56"/>
      <c r="D5" s="55">
        <v>270</v>
      </c>
      <c r="E5" s="161"/>
    </row>
    <row r="6" spans="1:8" ht="20.100000000000001" customHeight="1" x14ac:dyDescent="0.25">
      <c r="A6" s="3" t="s">
        <v>34</v>
      </c>
      <c r="B6" s="56" t="s">
        <v>33</v>
      </c>
      <c r="C6" s="56"/>
      <c r="D6" s="55">
        <v>27900</v>
      </c>
    </row>
    <row r="7" spans="1:8" ht="20.100000000000001" customHeight="1" x14ac:dyDescent="0.25">
      <c r="A7" s="3" t="s">
        <v>202</v>
      </c>
      <c r="B7" s="56" t="s">
        <v>203</v>
      </c>
      <c r="C7" s="56"/>
      <c r="D7" s="55">
        <v>3000</v>
      </c>
    </row>
    <row r="8" spans="1:8" ht="20.100000000000001" customHeight="1" x14ac:dyDescent="0.25">
      <c r="A8" s="3" t="s">
        <v>204</v>
      </c>
      <c r="B8" s="56" t="s">
        <v>205</v>
      </c>
      <c r="C8" s="56"/>
      <c r="D8" s="55">
        <v>75000</v>
      </c>
    </row>
    <row r="9" spans="1:8" ht="20.100000000000001" customHeight="1" x14ac:dyDescent="0.25">
      <c r="A9" s="3" t="s">
        <v>30</v>
      </c>
      <c r="B9" s="56" t="s">
        <v>29</v>
      </c>
      <c r="C9" s="56"/>
      <c r="D9" s="55">
        <v>900</v>
      </c>
    </row>
    <row r="10" spans="1:8" ht="20.100000000000001" customHeight="1" x14ac:dyDescent="0.25">
      <c r="A10" s="3" t="s">
        <v>26</v>
      </c>
      <c r="B10" s="56" t="s">
        <v>53</v>
      </c>
      <c r="C10" s="56"/>
      <c r="D10" s="55">
        <v>19800</v>
      </c>
    </row>
    <row r="11" spans="1:8" ht="20.100000000000001" customHeight="1" x14ac:dyDescent="0.25">
      <c r="A11" s="3">
        <v>223</v>
      </c>
      <c r="B11" s="56" t="s">
        <v>24</v>
      </c>
      <c r="C11" s="56"/>
      <c r="D11" s="55">
        <v>270</v>
      </c>
    </row>
    <row r="12" spans="1:8" ht="20.100000000000001" customHeight="1" x14ac:dyDescent="0.25">
      <c r="A12" s="3">
        <v>224</v>
      </c>
      <c r="B12" s="56" t="s">
        <v>206</v>
      </c>
      <c r="C12" s="56"/>
      <c r="D12" s="55">
        <v>19000</v>
      </c>
    </row>
    <row r="13" spans="1:8" ht="20.100000000000001" customHeight="1" x14ac:dyDescent="0.25">
      <c r="A13" s="3">
        <v>225</v>
      </c>
      <c r="B13" s="56" t="s">
        <v>207</v>
      </c>
      <c r="C13" s="56"/>
      <c r="D13" s="55">
        <v>4500</v>
      </c>
    </row>
    <row r="14" spans="1:8" ht="20.100000000000001" customHeight="1" x14ac:dyDescent="0.25">
      <c r="A14" s="3" t="s">
        <v>55</v>
      </c>
      <c r="B14" s="56" t="s">
        <v>130</v>
      </c>
      <c r="C14" s="56"/>
      <c r="D14" s="55">
        <v>180</v>
      </c>
    </row>
    <row r="15" spans="1:8" ht="20.100000000000001" customHeight="1" x14ac:dyDescent="0.25">
      <c r="A15" s="3" t="s">
        <v>208</v>
      </c>
      <c r="B15" s="56" t="s">
        <v>209</v>
      </c>
      <c r="C15" s="56"/>
      <c r="D15" s="55">
        <v>50000</v>
      </c>
      <c r="H15" s="118" t="e">
        <f>+#REF!+'89IN'!#REF!+'89SF'!#REF!</f>
        <v>#REF!</v>
      </c>
    </row>
    <row r="16" spans="1:8" ht="20.100000000000001" customHeight="1" x14ac:dyDescent="0.25">
      <c r="A16" s="3" t="s">
        <v>19</v>
      </c>
      <c r="B16" s="56" t="s">
        <v>18</v>
      </c>
      <c r="C16" s="56"/>
      <c r="D16" s="55">
        <v>1800</v>
      </c>
      <c r="H16" s="118" t="e">
        <f>+#REF!+'89IN'!#REF!+'89SF'!#REF!</f>
        <v>#REF!</v>
      </c>
    </row>
    <row r="17" spans="1:6" ht="20.100000000000001" customHeight="1" x14ac:dyDescent="0.25">
      <c r="A17" s="3" t="s">
        <v>118</v>
      </c>
      <c r="B17" s="56" t="s">
        <v>119</v>
      </c>
      <c r="C17" s="56"/>
      <c r="D17" s="55">
        <v>50000</v>
      </c>
    </row>
    <row r="18" spans="1:6" ht="20.100000000000001" customHeight="1" x14ac:dyDescent="0.25">
      <c r="A18" s="3" t="s">
        <v>210</v>
      </c>
      <c r="B18" s="56" t="s">
        <v>211</v>
      </c>
      <c r="C18" s="56"/>
      <c r="D18" s="55">
        <v>1800000</v>
      </c>
    </row>
    <row r="19" spans="1:6" ht="20.100000000000001" customHeight="1" x14ac:dyDescent="0.25">
      <c r="A19" s="3" t="s">
        <v>139</v>
      </c>
      <c r="B19" s="56" t="s">
        <v>140</v>
      </c>
      <c r="C19" s="56"/>
      <c r="D19" s="55">
        <v>43500</v>
      </c>
    </row>
    <row r="20" spans="1:6" ht="20.100000000000001" customHeight="1" x14ac:dyDescent="0.25">
      <c r="A20" s="3" t="s">
        <v>200</v>
      </c>
      <c r="B20" s="56" t="s">
        <v>201</v>
      </c>
      <c r="C20" s="56"/>
      <c r="D20" s="55">
        <v>50000</v>
      </c>
    </row>
    <row r="21" spans="1:6" ht="20.100000000000001" customHeight="1" x14ac:dyDescent="0.25">
      <c r="A21" s="3" t="s">
        <v>212</v>
      </c>
      <c r="B21" s="56" t="s">
        <v>213</v>
      </c>
      <c r="C21" s="56"/>
      <c r="D21" s="55">
        <v>30000</v>
      </c>
    </row>
    <row r="22" spans="1:6" ht="20.100000000000001" customHeight="1" x14ac:dyDescent="0.25">
      <c r="A22" s="3" t="s">
        <v>120</v>
      </c>
      <c r="B22" s="56" t="s">
        <v>121</v>
      </c>
      <c r="C22" s="56"/>
      <c r="D22" s="55">
        <v>20000</v>
      </c>
    </row>
    <row r="23" spans="1:6" s="71" customFormat="1" ht="20.100000000000001" customHeight="1" x14ac:dyDescent="0.25">
      <c r="A23" s="24"/>
      <c r="B23" s="88" t="s">
        <v>17</v>
      </c>
      <c r="C23" s="88"/>
      <c r="D23" s="26">
        <f t="shared" ref="D23" si="0">SUM(D4:D22)</f>
        <v>2196975</v>
      </c>
      <c r="F23" s="160"/>
    </row>
    <row r="24" spans="1:6" ht="20.100000000000001" customHeight="1" x14ac:dyDescent="0.25">
      <c r="A24" s="3">
        <v>625</v>
      </c>
      <c r="B24" s="56" t="s">
        <v>217</v>
      </c>
      <c r="C24" s="56"/>
      <c r="D24" s="55">
        <v>20000</v>
      </c>
    </row>
    <row r="25" spans="1:6" ht="20.100000000000001" customHeight="1" thickBot="1" x14ac:dyDescent="0.3">
      <c r="A25" s="24"/>
      <c r="B25" s="88" t="s">
        <v>15</v>
      </c>
      <c r="C25" s="88"/>
      <c r="D25" s="26">
        <f>SUM(D24:D24)</f>
        <v>20000</v>
      </c>
    </row>
    <row r="26" spans="1:6" ht="30" customHeight="1" x14ac:dyDescent="0.25">
      <c r="A26" s="136"/>
      <c r="B26" s="131" t="s">
        <v>14</v>
      </c>
      <c r="C26" s="131"/>
      <c r="D26" s="132">
        <f>+D25+D23</f>
        <v>2216975</v>
      </c>
    </row>
    <row r="27" spans="1:6" ht="15" customHeight="1" x14ac:dyDescent="0.25">
      <c r="A27" s="61"/>
    </row>
    <row r="72" s="71" customFormat="1" ht="27" customHeight="1" x14ac:dyDescent="0.25"/>
    <row r="73" s="71" customFormat="1" ht="27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24.95" customHeight="1" x14ac:dyDescent="0.25"/>
    <row r="81" ht="9" customHeight="1" x14ac:dyDescent="0.25"/>
    <row r="82" ht="27" customHeight="1" x14ac:dyDescent="0.25"/>
    <row r="83" ht="12.75" customHeight="1" x14ac:dyDescent="0.25"/>
  </sheetData>
  <printOptions horizontalCentered="1"/>
  <pageMargins left="1.1811023622047245" right="0.98425196850393704" top="1.3779527559055118" bottom="1.1811023622047245" header="0.39370078740157483" footer="0.39370078740157483"/>
  <pageSetup paperSize="9" scale="68" orientation="portrait" r:id="rId1"/>
  <ignoredErrors>
    <ignoredError sqref="D23" formulaRange="1"/>
  </ignoredError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3"/>
  <dimension ref="A1:G89"/>
  <sheetViews>
    <sheetView view="pageBreakPreview" topLeftCell="A16" zoomScale="90" zoomScaleNormal="90" zoomScaleSheetLayoutView="90" workbookViewId="0">
      <selection activeCell="A2" sqref="A2"/>
    </sheetView>
  </sheetViews>
  <sheetFormatPr baseColWidth="10" defaultColWidth="11.42578125" defaultRowHeight="15" customHeight="1" x14ac:dyDescent="0.25"/>
  <cols>
    <col min="1" max="1" width="12.140625" style="51" customWidth="1"/>
    <col min="2" max="2" width="55.28515625" style="51" customWidth="1"/>
    <col min="3" max="3" width="11.42578125" style="51" customWidth="1"/>
    <col min="4" max="4" width="13.7109375" style="51" customWidth="1"/>
    <col min="5" max="5" width="11.42578125" style="51"/>
    <col min="6" max="6" width="12.7109375" style="51" bestFit="1" customWidth="1"/>
    <col min="7" max="16384" width="11.42578125" style="51"/>
  </cols>
  <sheetData>
    <row r="1" spans="1:7" ht="21.95" customHeight="1" x14ac:dyDescent="0.25">
      <c r="A1" s="52" t="s">
        <v>741</v>
      </c>
    </row>
    <row r="2" spans="1:7" ht="21.95" customHeight="1" x14ac:dyDescent="0.25">
      <c r="A2" s="279" t="s">
        <v>661</v>
      </c>
    </row>
    <row r="3" spans="1:7" ht="30" customHeight="1" x14ac:dyDescent="0.25">
      <c r="A3" s="276" t="s">
        <v>36</v>
      </c>
      <c r="B3" s="276" t="s">
        <v>1</v>
      </c>
      <c r="C3" s="276"/>
      <c r="D3" s="276">
        <v>2023</v>
      </c>
    </row>
    <row r="4" spans="1:7" ht="20.100000000000001" customHeight="1" x14ac:dyDescent="0.25">
      <c r="A4" s="3">
        <v>202</v>
      </c>
      <c r="B4" s="56" t="s">
        <v>315</v>
      </c>
      <c r="C4" s="56"/>
      <c r="D4" s="55">
        <v>20000</v>
      </c>
      <c r="F4" s="118"/>
    </row>
    <row r="5" spans="1:7" ht="20.100000000000001" customHeight="1" x14ac:dyDescent="0.25">
      <c r="A5" s="3" t="s">
        <v>298</v>
      </c>
      <c r="B5" s="56" t="s">
        <v>299</v>
      </c>
      <c r="C5" s="56"/>
      <c r="D5" s="55">
        <f>SUM(C6:C7)</f>
        <v>1115000</v>
      </c>
      <c r="F5" s="118" t="e">
        <f>SUM(#REF!)</f>
        <v>#REF!</v>
      </c>
    </row>
    <row r="6" spans="1:7" ht="15" customHeight="1" x14ac:dyDescent="0.25">
      <c r="A6" s="3"/>
      <c r="B6" s="56" t="s">
        <v>300</v>
      </c>
      <c r="C6" s="263">
        <v>859000</v>
      </c>
      <c r="D6" s="55"/>
      <c r="G6" s="250">
        <f>+C6+C7</f>
        <v>1115000</v>
      </c>
    </row>
    <row r="7" spans="1:7" ht="15" customHeight="1" x14ac:dyDescent="0.25">
      <c r="A7" s="3"/>
      <c r="B7" s="56" t="s">
        <v>301</v>
      </c>
      <c r="C7" s="263">
        <v>256000</v>
      </c>
      <c r="D7" s="55"/>
    </row>
    <row r="8" spans="1:7" ht="20.100000000000001" customHeight="1" x14ac:dyDescent="0.25">
      <c r="A8" s="3" t="s">
        <v>218</v>
      </c>
      <c r="B8" s="56" t="s">
        <v>219</v>
      </c>
      <c r="C8" s="56"/>
      <c r="D8" s="55">
        <v>125000</v>
      </c>
    </row>
    <row r="9" spans="1:7" ht="20.100000000000001" customHeight="1" x14ac:dyDescent="0.25">
      <c r="A9" s="3" t="s">
        <v>136</v>
      </c>
      <c r="B9" s="69" t="s">
        <v>318</v>
      </c>
      <c r="C9" s="56"/>
      <c r="D9" s="55">
        <v>42000</v>
      </c>
    </row>
    <row r="10" spans="1:7" ht="20.100000000000001" customHeight="1" x14ac:dyDescent="0.25">
      <c r="A10" s="3" t="s">
        <v>220</v>
      </c>
      <c r="B10" s="56" t="s">
        <v>221</v>
      </c>
      <c r="C10" s="56"/>
      <c r="D10" s="55">
        <v>105000</v>
      </c>
    </row>
    <row r="11" spans="1:7" ht="20.100000000000001" customHeight="1" x14ac:dyDescent="0.25">
      <c r="A11" s="3" t="s">
        <v>222</v>
      </c>
      <c r="B11" s="56" t="s">
        <v>223</v>
      </c>
      <c r="C11" s="56"/>
      <c r="D11" s="55">
        <v>50000</v>
      </c>
    </row>
    <row r="12" spans="1:7" ht="20.100000000000001" customHeight="1" x14ac:dyDescent="0.25">
      <c r="A12" s="3" t="s">
        <v>35</v>
      </c>
      <c r="B12" s="17" t="s">
        <v>316</v>
      </c>
      <c r="C12" s="56"/>
      <c r="D12" s="55">
        <v>42000</v>
      </c>
    </row>
    <row r="13" spans="1:7" ht="20.100000000000001" customHeight="1" x14ac:dyDescent="0.25">
      <c r="A13" s="3">
        <v>214</v>
      </c>
      <c r="B13" s="56" t="s">
        <v>317</v>
      </c>
      <c r="C13" s="56"/>
      <c r="D13" s="55">
        <v>2500</v>
      </c>
    </row>
    <row r="14" spans="1:7" ht="20.100000000000001" customHeight="1" x14ac:dyDescent="0.25">
      <c r="A14" s="3" t="s">
        <v>224</v>
      </c>
      <c r="B14" s="56" t="s">
        <v>225</v>
      </c>
      <c r="C14" s="56"/>
      <c r="D14" s="55">
        <v>2560000</v>
      </c>
    </row>
    <row r="15" spans="1:7" ht="20.100000000000001" customHeight="1" x14ac:dyDescent="0.25">
      <c r="A15" s="3" t="s">
        <v>226</v>
      </c>
      <c r="B15" s="56" t="s">
        <v>227</v>
      </c>
      <c r="C15" s="56"/>
      <c r="D15" s="55">
        <v>90000</v>
      </c>
    </row>
    <row r="16" spans="1:7" ht="20.100000000000001" customHeight="1" x14ac:dyDescent="0.25">
      <c r="A16" s="3" t="s">
        <v>228</v>
      </c>
      <c r="B16" s="56" t="s">
        <v>229</v>
      </c>
      <c r="C16" s="56"/>
      <c r="D16" s="55">
        <v>2110000</v>
      </c>
    </row>
    <row r="17" spans="1:4" ht="20.100000000000001" customHeight="1" x14ac:dyDescent="0.25">
      <c r="A17" s="3" t="s">
        <v>46</v>
      </c>
      <c r="B17" s="56" t="s">
        <v>230</v>
      </c>
      <c r="C17" s="56"/>
      <c r="D17" s="55">
        <v>4500</v>
      </c>
    </row>
    <row r="18" spans="1:4" ht="20.100000000000001" customHeight="1" x14ac:dyDescent="0.25">
      <c r="A18" s="3" t="s">
        <v>182</v>
      </c>
      <c r="B18" s="56" t="s">
        <v>183</v>
      </c>
      <c r="C18" s="56"/>
      <c r="D18" s="55">
        <v>1800</v>
      </c>
    </row>
    <row r="19" spans="1:4" ht="20.100000000000001" customHeight="1" x14ac:dyDescent="0.25">
      <c r="A19" s="3" t="s">
        <v>30</v>
      </c>
      <c r="B19" s="56" t="s">
        <v>29</v>
      </c>
      <c r="C19" s="56"/>
      <c r="D19" s="55">
        <v>25000</v>
      </c>
    </row>
    <row r="20" spans="1:4" ht="20.100000000000001" customHeight="1" x14ac:dyDescent="0.25">
      <c r="A20" s="3" t="s">
        <v>28</v>
      </c>
      <c r="B20" s="56" t="s">
        <v>27</v>
      </c>
      <c r="C20" s="56"/>
      <c r="D20" s="55">
        <v>465000</v>
      </c>
    </row>
    <row r="21" spans="1:4" ht="20.100000000000001" customHeight="1" x14ac:dyDescent="0.25">
      <c r="A21" s="3">
        <v>224</v>
      </c>
      <c r="B21" s="56" t="s">
        <v>206</v>
      </c>
      <c r="C21" s="56"/>
      <c r="D21" s="55">
        <v>3500</v>
      </c>
    </row>
    <row r="22" spans="1:4" ht="20.100000000000001" customHeight="1" x14ac:dyDescent="0.25">
      <c r="A22" s="3" t="s">
        <v>145</v>
      </c>
      <c r="B22" s="56" t="s">
        <v>146</v>
      </c>
      <c r="C22" s="56"/>
      <c r="D22" s="55">
        <v>940000</v>
      </c>
    </row>
    <row r="23" spans="1:4" ht="20.100000000000001" customHeight="1" x14ac:dyDescent="0.25">
      <c r="A23" s="3" t="s">
        <v>62</v>
      </c>
      <c r="B23" s="56" t="s">
        <v>63</v>
      </c>
      <c r="C23" s="56"/>
      <c r="D23" s="55">
        <v>65000</v>
      </c>
    </row>
    <row r="24" spans="1:4" ht="20.100000000000001" customHeight="1" x14ac:dyDescent="0.25">
      <c r="A24" s="3" t="s">
        <v>231</v>
      </c>
      <c r="B24" s="56" t="s">
        <v>232</v>
      </c>
      <c r="C24" s="56"/>
      <c r="D24" s="55">
        <v>30000</v>
      </c>
    </row>
    <row r="25" spans="1:4" ht="20.100000000000001" customHeight="1" x14ac:dyDescent="0.25">
      <c r="A25" s="3" t="s">
        <v>233</v>
      </c>
      <c r="B25" s="56" t="s">
        <v>234</v>
      </c>
      <c r="C25" s="56"/>
      <c r="D25" s="55">
        <v>50000</v>
      </c>
    </row>
    <row r="26" spans="1:4" ht="20.100000000000001" customHeight="1" x14ac:dyDescent="0.25">
      <c r="A26" s="3" t="s">
        <v>38</v>
      </c>
      <c r="B26" s="56" t="s">
        <v>323</v>
      </c>
      <c r="C26" s="56"/>
      <c r="D26" s="55">
        <v>3500</v>
      </c>
    </row>
    <row r="27" spans="1:4" ht="20.100000000000001" customHeight="1" x14ac:dyDescent="0.25">
      <c r="A27" s="24"/>
      <c r="B27" s="88" t="s">
        <v>17</v>
      </c>
      <c r="C27" s="88"/>
      <c r="D27" s="26">
        <f>SUM(D4:D26)</f>
        <v>7849800</v>
      </c>
    </row>
    <row r="28" spans="1:4" ht="20.100000000000001" customHeight="1" x14ac:dyDescent="0.25">
      <c r="A28" s="3">
        <v>620</v>
      </c>
      <c r="B28" s="56" t="s">
        <v>446</v>
      </c>
      <c r="C28" s="56"/>
      <c r="D28" s="164">
        <v>1092000</v>
      </c>
    </row>
    <row r="29" spans="1:4" ht="20.100000000000001" customHeight="1" x14ac:dyDescent="0.25">
      <c r="A29" s="3">
        <v>630</v>
      </c>
      <c r="B29" s="56" t="s">
        <v>369</v>
      </c>
      <c r="C29" s="56"/>
      <c r="D29" s="164">
        <f>SUM(C30:C31)</f>
        <v>4047774</v>
      </c>
    </row>
    <row r="30" spans="1:4" ht="15" customHeight="1" x14ac:dyDescent="0.25">
      <c r="A30" s="3"/>
      <c r="B30" s="56" t="s">
        <v>423</v>
      </c>
      <c r="C30" s="263">
        <v>1002636</v>
      </c>
      <c r="D30" s="164"/>
    </row>
    <row r="31" spans="1:4" ht="15" customHeight="1" x14ac:dyDescent="0.25">
      <c r="A31" s="3"/>
      <c r="B31" s="56" t="s">
        <v>613</v>
      </c>
      <c r="C31" s="263">
        <v>3045138</v>
      </c>
      <c r="D31" s="164"/>
    </row>
    <row r="32" spans="1:4" ht="20.100000000000001" customHeight="1" thickBot="1" x14ac:dyDescent="0.3">
      <c r="A32" s="24"/>
      <c r="B32" s="88" t="s">
        <v>15</v>
      </c>
      <c r="C32" s="88"/>
      <c r="D32" s="26">
        <f>SUM(D28:D29)</f>
        <v>5139774</v>
      </c>
    </row>
    <row r="33" spans="1:4" ht="30" customHeight="1" x14ac:dyDescent="0.25">
      <c r="A33" s="136"/>
      <c r="B33" s="131" t="s">
        <v>14</v>
      </c>
      <c r="C33" s="131"/>
      <c r="D33" s="132">
        <f>+D32+D27</f>
        <v>12989574</v>
      </c>
    </row>
    <row r="34" spans="1:4" ht="15" customHeight="1" x14ac:dyDescent="0.25">
      <c r="A34" s="59" t="s">
        <v>614</v>
      </c>
      <c r="D34" s="107"/>
    </row>
    <row r="35" spans="1:4" ht="15" customHeight="1" x14ac:dyDescent="0.25">
      <c r="A35" s="51" t="s">
        <v>393</v>
      </c>
      <c r="C35" s="211"/>
    </row>
    <row r="36" spans="1:4" ht="15" customHeight="1" x14ac:dyDescent="0.25">
      <c r="A36" s="51" t="s">
        <v>615</v>
      </c>
      <c r="C36" s="211"/>
    </row>
    <row r="78" s="71" customFormat="1" ht="27" customHeight="1" x14ac:dyDescent="0.25"/>
    <row r="79" s="71" customFormat="1" ht="27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24.95" customHeight="1" x14ac:dyDescent="0.25"/>
    <row r="87" ht="9" customHeight="1" x14ac:dyDescent="0.25"/>
    <row r="88" ht="27" customHeight="1" x14ac:dyDescent="0.25"/>
    <row r="89" ht="12.75" customHeight="1" x14ac:dyDescent="0.25"/>
  </sheetData>
  <printOptions horizontalCentered="1"/>
  <pageMargins left="0.98425196850393704" right="0.98425196850393704" top="1.3779527559055118" bottom="1.1811023622047245" header="0.39370078740157483" footer="0.39370078740157483"/>
  <pageSetup paperSize="9" scale="68" orientation="portrait" r:id="rId1"/>
  <headerFooter alignWithMargins="0"/>
  <ignoredErrors>
    <ignoredError sqref="D27" formulaRange="1"/>
  </ignoredError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57"/>
  <dimension ref="A1:J71"/>
  <sheetViews>
    <sheetView view="pageBreakPreview" zoomScaleNormal="100" zoomScaleSheetLayoutView="100" workbookViewId="0">
      <selection activeCell="A2" sqref="A2"/>
    </sheetView>
  </sheetViews>
  <sheetFormatPr baseColWidth="10" defaultColWidth="11.42578125" defaultRowHeight="15" customHeight="1" x14ac:dyDescent="0.25"/>
  <cols>
    <col min="1" max="1" width="12.140625" style="51" customWidth="1"/>
    <col min="2" max="2" width="51.42578125" style="51" customWidth="1"/>
    <col min="3" max="3" width="10.42578125" style="51" customWidth="1"/>
    <col min="4" max="4" width="14.28515625" style="51" customWidth="1"/>
    <col min="5" max="16384" width="11.42578125" style="51"/>
  </cols>
  <sheetData>
    <row r="1" spans="1:10" ht="15" customHeight="1" x14ac:dyDescent="0.25">
      <c r="A1" s="52" t="s">
        <v>742</v>
      </c>
    </row>
    <row r="2" spans="1:10" ht="21.95" customHeight="1" x14ac:dyDescent="0.25">
      <c r="A2" s="279" t="s">
        <v>661</v>
      </c>
    </row>
    <row r="3" spans="1:10" ht="30" customHeight="1" x14ac:dyDescent="0.25">
      <c r="A3" s="128" t="s">
        <v>36</v>
      </c>
      <c r="B3" s="128" t="s">
        <v>1</v>
      </c>
      <c r="C3" s="128"/>
      <c r="D3" s="128">
        <v>2023</v>
      </c>
    </row>
    <row r="4" spans="1:10" ht="20.100000000000001" customHeight="1" x14ac:dyDescent="0.25">
      <c r="A4" s="3" t="s">
        <v>19</v>
      </c>
      <c r="B4" s="56" t="s">
        <v>481</v>
      </c>
      <c r="C4" s="56"/>
      <c r="D4" s="55">
        <v>300000</v>
      </c>
    </row>
    <row r="5" spans="1:10" s="71" customFormat="1" ht="20.100000000000001" customHeight="1" x14ac:dyDescent="0.25">
      <c r="A5" s="24"/>
      <c r="B5" s="88" t="s">
        <v>17</v>
      </c>
      <c r="C5" s="88"/>
      <c r="D5" s="26">
        <f>SUM(D4:D4)</f>
        <v>300000</v>
      </c>
    </row>
    <row r="6" spans="1:10" s="71" customFormat="1" ht="20.100000000000001" customHeight="1" x14ac:dyDescent="0.25">
      <c r="A6" s="3" t="s">
        <v>331</v>
      </c>
      <c r="B6" s="151" t="s">
        <v>350</v>
      </c>
      <c r="C6" s="56"/>
      <c r="D6" s="55">
        <v>500</v>
      </c>
    </row>
    <row r="7" spans="1:10" s="71" customFormat="1" ht="20.100000000000001" customHeight="1" x14ac:dyDescent="0.25">
      <c r="A7" s="3" t="s">
        <v>214</v>
      </c>
      <c r="B7" s="56" t="s">
        <v>215</v>
      </c>
      <c r="C7" s="56"/>
      <c r="D7" s="55">
        <v>4900</v>
      </c>
    </row>
    <row r="8" spans="1:10" s="71" customFormat="1" ht="20.100000000000001" customHeight="1" x14ac:dyDescent="0.25">
      <c r="A8" s="3" t="s">
        <v>444</v>
      </c>
      <c r="B8" s="68" t="s">
        <v>445</v>
      </c>
      <c r="C8" s="56"/>
      <c r="D8" s="55">
        <v>5000</v>
      </c>
    </row>
    <row r="9" spans="1:10" s="71" customFormat="1" ht="20.100000000000001" customHeight="1" x14ac:dyDescent="0.25">
      <c r="A9" s="24"/>
      <c r="B9" s="88" t="s">
        <v>216</v>
      </c>
      <c r="C9" s="88"/>
      <c r="D9" s="26">
        <f>SUM(D6:D8)</f>
        <v>10400</v>
      </c>
    </row>
    <row r="10" spans="1:10" ht="20.100000000000001" customHeight="1" x14ac:dyDescent="0.25">
      <c r="A10" s="3">
        <v>629</v>
      </c>
      <c r="B10" s="56" t="s">
        <v>82</v>
      </c>
      <c r="C10" s="56"/>
      <c r="D10" s="55">
        <f>SUM(C11:C12)</f>
        <v>434600</v>
      </c>
    </row>
    <row r="11" spans="1:10" ht="17.100000000000001" customHeight="1" x14ac:dyDescent="0.25">
      <c r="A11" s="3"/>
      <c r="B11" s="56" t="s">
        <v>616</v>
      </c>
      <c r="C11" s="57">
        <v>300000</v>
      </c>
      <c r="D11" s="55"/>
      <c r="J11" s="51">
        <f>74+262</f>
        <v>336</v>
      </c>
    </row>
    <row r="12" spans="1:10" ht="17.100000000000001" customHeight="1" x14ac:dyDescent="0.25">
      <c r="A12" s="3"/>
      <c r="B12" s="169" t="s">
        <v>380</v>
      </c>
      <c r="C12" s="57">
        <v>134600</v>
      </c>
      <c r="D12" s="55"/>
    </row>
    <row r="13" spans="1:10" ht="20.100000000000001" customHeight="1" thickBot="1" x14ac:dyDescent="0.3">
      <c r="A13" s="24"/>
      <c r="B13" s="88" t="s">
        <v>15</v>
      </c>
      <c r="C13" s="88"/>
      <c r="D13" s="26">
        <f>SUM(D10:D12)</f>
        <v>434600</v>
      </c>
    </row>
    <row r="14" spans="1:10" ht="30" customHeight="1" x14ac:dyDescent="0.25">
      <c r="A14" s="136"/>
      <c r="B14" s="131" t="s">
        <v>14</v>
      </c>
      <c r="C14" s="131"/>
      <c r="D14" s="132">
        <f>+D13+D9+D5</f>
        <v>745000</v>
      </c>
    </row>
    <row r="15" spans="1:10" ht="15" customHeight="1" x14ac:dyDescent="0.25">
      <c r="A15" s="11" t="s">
        <v>555</v>
      </c>
    </row>
    <row r="16" spans="1:10" ht="15" customHeight="1" x14ac:dyDescent="0.25">
      <c r="A16" s="11" t="s">
        <v>362</v>
      </c>
    </row>
    <row r="17" spans="1:1" ht="15" customHeight="1" x14ac:dyDescent="0.25">
      <c r="A17" s="11" t="s">
        <v>429</v>
      </c>
    </row>
    <row r="18" spans="1:1" ht="15" customHeight="1" x14ac:dyDescent="0.25">
      <c r="A18" s="11" t="s">
        <v>617</v>
      </c>
    </row>
    <row r="60" s="71" customFormat="1" ht="27" customHeight="1" x14ac:dyDescent="0.25"/>
    <row r="61" s="71" customFormat="1" ht="27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24.95" customHeight="1" x14ac:dyDescent="0.25"/>
    <row r="69" ht="9" customHeight="1" x14ac:dyDescent="0.25"/>
    <row r="70" ht="27" customHeight="1" x14ac:dyDescent="0.25"/>
    <row r="71" ht="12.75" customHeight="1" x14ac:dyDescent="0.25"/>
  </sheetData>
  <printOptions horizontalCentered="1"/>
  <pageMargins left="0.98425196850393704" right="0.78740157480314965" top="1.3779527559055118" bottom="1.1811023622047245" header="0.39370078740157483" footer="0.39370078740157483"/>
  <pageSetup paperSize="9" scale="68" orientation="portrait" r:id="rId1"/>
  <ignoredErrors>
    <ignoredError sqref="A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5"/>
  <dimension ref="B3:K46"/>
  <sheetViews>
    <sheetView zoomScale="75" zoomScaleNormal="75" zoomScaleSheetLayoutView="90" workbookViewId="0">
      <selection activeCell="B4" sqref="B4"/>
    </sheetView>
  </sheetViews>
  <sheetFormatPr baseColWidth="10" defaultColWidth="11.42578125" defaultRowHeight="15" x14ac:dyDescent="0.25"/>
  <cols>
    <col min="1" max="1" width="3" style="11" customWidth="1"/>
    <col min="2" max="2" width="11.28515625" style="11" customWidth="1"/>
    <col min="3" max="3" width="16.42578125" style="11" customWidth="1"/>
    <col min="4" max="4" width="45.7109375" style="11" customWidth="1"/>
    <col min="5" max="5" width="11.42578125" style="11"/>
    <col min="6" max="6" width="99.140625" style="11" customWidth="1"/>
    <col min="7" max="16384" width="11.42578125" style="11"/>
  </cols>
  <sheetData>
    <row r="3" spans="2:5" ht="18.75" x14ac:dyDescent="0.25">
      <c r="B3" s="10" t="s">
        <v>636</v>
      </c>
    </row>
    <row r="4" spans="2:5" ht="20.100000000000001" customHeight="1" x14ac:dyDescent="0.25">
      <c r="B4" s="279" t="s">
        <v>661</v>
      </c>
    </row>
    <row r="5" spans="2:5" ht="30" customHeight="1" x14ac:dyDescent="0.25">
      <c r="B5" s="128" t="s">
        <v>0</v>
      </c>
      <c r="C5" s="128" t="s">
        <v>10</v>
      </c>
      <c r="D5" s="128" t="s">
        <v>1</v>
      </c>
      <c r="E5" s="128">
        <v>2023</v>
      </c>
    </row>
    <row r="6" spans="2:5" ht="20.100000000000001" customHeight="1" x14ac:dyDescent="0.25">
      <c r="B6" s="3" t="s">
        <v>695</v>
      </c>
      <c r="C6" s="12">
        <v>217</v>
      </c>
      <c r="D6" s="13" t="s">
        <v>11</v>
      </c>
      <c r="E6" s="7">
        <v>20000</v>
      </c>
    </row>
    <row r="7" spans="2:5" ht="20.100000000000001" customHeight="1" x14ac:dyDescent="0.25">
      <c r="B7" s="3" t="s">
        <v>696</v>
      </c>
      <c r="C7" s="14">
        <v>217</v>
      </c>
      <c r="D7" s="15" t="s">
        <v>12</v>
      </c>
      <c r="E7" s="7">
        <v>12000</v>
      </c>
    </row>
    <row r="8" spans="2:5" ht="20.100000000000001" customHeight="1" x14ac:dyDescent="0.25">
      <c r="B8" s="3" t="s">
        <v>698</v>
      </c>
      <c r="C8" s="14">
        <v>217</v>
      </c>
      <c r="D8" s="15" t="s">
        <v>399</v>
      </c>
      <c r="E8" s="7">
        <v>15000</v>
      </c>
    </row>
    <row r="9" spans="2:5" ht="20.100000000000001" customHeight="1" x14ac:dyDescent="0.25">
      <c r="B9" s="3" t="s">
        <v>701</v>
      </c>
      <c r="C9" s="16">
        <v>217</v>
      </c>
      <c r="D9" s="17" t="s">
        <v>400</v>
      </c>
      <c r="E9" s="7">
        <v>10000</v>
      </c>
    </row>
    <row r="10" spans="2:5" ht="20.100000000000001" customHeight="1" thickBot="1" x14ac:dyDescent="0.3">
      <c r="B10" s="3" t="s">
        <v>704</v>
      </c>
      <c r="C10" s="18">
        <v>217</v>
      </c>
      <c r="D10" s="19" t="s">
        <v>401</v>
      </c>
      <c r="E10" s="7">
        <v>10000</v>
      </c>
    </row>
    <row r="11" spans="2:5" ht="30" customHeight="1" x14ac:dyDescent="0.25">
      <c r="B11" s="136"/>
      <c r="C11" s="137"/>
      <c r="D11" s="131" t="s">
        <v>8</v>
      </c>
      <c r="E11" s="132">
        <f t="shared" ref="E11" si="0">SUM(E6:E10)</f>
        <v>67000</v>
      </c>
    </row>
    <row r="12" spans="2:5" x14ac:dyDescent="0.25">
      <c r="B12" s="11" t="s">
        <v>13</v>
      </c>
    </row>
    <row r="13" spans="2:5" ht="15" customHeight="1" x14ac:dyDescent="0.25">
      <c r="B13" s="11" t="s">
        <v>635</v>
      </c>
    </row>
    <row r="14" spans="2:5" ht="15" customHeight="1" x14ac:dyDescent="0.25"/>
    <row r="15" spans="2:5" ht="15" customHeight="1" x14ac:dyDescent="0.25">
      <c r="D15" s="20"/>
    </row>
    <row r="46" spans="11:11" x14ac:dyDescent="0.25">
      <c r="K46" s="21"/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9" orientation="portrait" r:id="rId1"/>
  <headerFooter alignWithMargins="0">
    <oddHeader xml:space="preserve">&amp;R&amp;8
</oddHeader>
    <oddFooter xml:space="preserve">&amp;R&amp;"MS Sans Serif,Negrita Cursiva"&amp;10
</oddFooter>
  </headerFooter>
  <ignoredErrors>
    <ignoredError sqref="E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G14"/>
  <sheetViews>
    <sheetView view="pageBreakPreview" topLeftCell="B1" zoomScaleNormal="100" zoomScaleSheetLayoutView="100" workbookViewId="0">
      <selection activeCell="B2" sqref="B2"/>
    </sheetView>
  </sheetViews>
  <sheetFormatPr baseColWidth="10" defaultColWidth="11.42578125" defaultRowHeight="15" x14ac:dyDescent="0.25"/>
  <cols>
    <col min="1" max="1" width="3" style="51" customWidth="1"/>
    <col min="2" max="2" width="10.42578125" style="51" customWidth="1"/>
    <col min="3" max="3" width="67.85546875" style="51" customWidth="1"/>
    <col min="4" max="4" width="11" style="51" customWidth="1"/>
    <col min="5" max="6" width="11.42578125" style="51"/>
    <col min="7" max="7" width="12.7109375" style="51" bestFit="1" customWidth="1"/>
    <col min="8" max="16384" width="11.42578125" style="51"/>
  </cols>
  <sheetData>
    <row r="1" spans="2:7" ht="21.95" customHeight="1" x14ac:dyDescent="0.25">
      <c r="B1" s="29" t="s">
        <v>743</v>
      </c>
    </row>
    <row r="2" spans="2:7" ht="21.95" customHeight="1" x14ac:dyDescent="0.25">
      <c r="B2" s="279" t="s">
        <v>661</v>
      </c>
    </row>
    <row r="3" spans="2:7" ht="30" customHeight="1" x14ac:dyDescent="0.25">
      <c r="B3" s="128" t="s">
        <v>36</v>
      </c>
      <c r="C3" s="129" t="s">
        <v>1</v>
      </c>
      <c r="D3" s="94">
        <v>2023</v>
      </c>
    </row>
    <row r="4" spans="2:7" ht="20.100000000000001" customHeight="1" x14ac:dyDescent="0.25">
      <c r="B4" s="3">
        <v>229</v>
      </c>
      <c r="C4" s="62" t="s">
        <v>159</v>
      </c>
      <c r="D4" s="55">
        <v>44662</v>
      </c>
    </row>
    <row r="5" spans="2:7" ht="20.100000000000001" customHeight="1" x14ac:dyDescent="0.25">
      <c r="B5" s="3" t="s">
        <v>321</v>
      </c>
      <c r="C5" s="37" t="s">
        <v>325</v>
      </c>
      <c r="D5" s="55">
        <v>45000</v>
      </c>
    </row>
    <row r="6" spans="2:7" s="71" customFormat="1" ht="20.100000000000001" customHeight="1" x14ac:dyDescent="0.25">
      <c r="B6" s="24"/>
      <c r="C6" s="27" t="s">
        <v>17</v>
      </c>
      <c r="D6" s="26">
        <f>SUM(D4:D5)</f>
        <v>89662</v>
      </c>
    </row>
    <row r="7" spans="2:7" ht="20.100000000000001" customHeight="1" x14ac:dyDescent="0.25">
      <c r="B7" s="3" t="s">
        <v>649</v>
      </c>
      <c r="C7" s="56" t="s">
        <v>359</v>
      </c>
      <c r="D7" s="55">
        <v>36000</v>
      </c>
    </row>
    <row r="8" spans="2:7" s="71" customFormat="1" ht="20.100000000000001" customHeight="1" thickBot="1" x14ac:dyDescent="0.3">
      <c r="B8" s="24"/>
      <c r="C8" s="27" t="s">
        <v>72</v>
      </c>
      <c r="D8" s="26">
        <f>+D7</f>
        <v>36000</v>
      </c>
    </row>
    <row r="9" spans="2:7" ht="30" customHeight="1" x14ac:dyDescent="0.25">
      <c r="B9" s="130"/>
      <c r="C9" s="131" t="s">
        <v>8</v>
      </c>
      <c r="D9" s="132">
        <f>+D8+D6</f>
        <v>125662</v>
      </c>
      <c r="F9" s="118"/>
    </row>
    <row r="10" spans="2:7" x14ac:dyDescent="0.25">
      <c r="B10" s="107"/>
    </row>
    <row r="11" spans="2:7" x14ac:dyDescent="0.25">
      <c r="G11" s="50"/>
    </row>
    <row r="13" spans="2:7" x14ac:dyDescent="0.25">
      <c r="B13" s="79"/>
    </row>
    <row r="14" spans="2:7" x14ac:dyDescent="0.25">
      <c r="B14" s="96"/>
      <c r="C14" s="59"/>
    </row>
  </sheetData>
  <printOptions horizontalCentered="1"/>
  <pageMargins left="1.1811023622047245" right="1.1811023622047245" top="1.3385826771653544" bottom="1.1811023622047245" header="0.39370078740157483" footer="0.39370078740157483"/>
  <pageSetup paperSize="9" scale="70" orientation="portrait" r:id="rId1"/>
  <ignoredErrors>
    <ignoredError sqref="D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9"/>
  <dimension ref="B1:I22"/>
  <sheetViews>
    <sheetView view="pageBreakPreview" zoomScale="90" zoomScaleNormal="75" zoomScaleSheetLayoutView="90" workbookViewId="0">
      <selection activeCell="B2" sqref="B2"/>
    </sheetView>
  </sheetViews>
  <sheetFormatPr baseColWidth="10" defaultColWidth="11.42578125" defaultRowHeight="17.25" customHeight="1" x14ac:dyDescent="0.25"/>
  <cols>
    <col min="1" max="1" width="4.5703125" style="11" customWidth="1"/>
    <col min="2" max="2" width="11.5703125" style="11" customWidth="1"/>
    <col min="3" max="3" width="66.28515625" style="11" customWidth="1"/>
    <col min="4" max="16384" width="11.42578125" style="11"/>
  </cols>
  <sheetData>
    <row r="1" spans="2:9" ht="18.75" x14ac:dyDescent="0.25">
      <c r="B1" s="29" t="s">
        <v>744</v>
      </c>
      <c r="C1" s="17"/>
    </row>
    <row r="2" spans="2:9" ht="21.95" customHeight="1" x14ac:dyDescent="0.25">
      <c r="B2" s="279" t="s">
        <v>712</v>
      </c>
    </row>
    <row r="3" spans="2:9" ht="30" customHeight="1" x14ac:dyDescent="0.25">
      <c r="B3" s="128" t="s">
        <v>36</v>
      </c>
      <c r="C3" s="128" t="s">
        <v>1</v>
      </c>
      <c r="D3" s="174">
        <v>2023</v>
      </c>
    </row>
    <row r="4" spans="2:9" ht="20.100000000000001" customHeight="1" x14ac:dyDescent="0.25">
      <c r="B4" s="3" t="s">
        <v>35</v>
      </c>
      <c r="C4" s="13" t="s">
        <v>316</v>
      </c>
      <c r="D4" s="7">
        <v>698</v>
      </c>
    </row>
    <row r="5" spans="2:9" ht="20.100000000000001" customHeight="1" x14ac:dyDescent="0.25">
      <c r="B5" s="3" t="s">
        <v>34</v>
      </c>
      <c r="C5" s="17" t="s">
        <v>33</v>
      </c>
      <c r="D5" s="7">
        <v>432</v>
      </c>
    </row>
    <row r="6" spans="2:9" ht="20.100000000000001" customHeight="1" x14ac:dyDescent="0.25">
      <c r="B6" s="3" t="s">
        <v>32</v>
      </c>
      <c r="C6" s="17" t="s">
        <v>31</v>
      </c>
      <c r="D6" s="7">
        <v>270</v>
      </c>
    </row>
    <row r="7" spans="2:9" ht="20.100000000000001" customHeight="1" x14ac:dyDescent="0.25">
      <c r="B7" s="3" t="s">
        <v>30</v>
      </c>
      <c r="C7" s="17" t="s">
        <v>29</v>
      </c>
      <c r="D7" s="7">
        <v>796</v>
      </c>
    </row>
    <row r="8" spans="2:9" ht="20.100000000000001" customHeight="1" x14ac:dyDescent="0.25">
      <c r="B8" s="3" t="s">
        <v>28</v>
      </c>
      <c r="C8" s="17" t="s">
        <v>27</v>
      </c>
      <c r="D8" s="7">
        <v>900</v>
      </c>
    </row>
    <row r="9" spans="2:9" ht="20.100000000000001" customHeight="1" x14ac:dyDescent="0.25">
      <c r="B9" s="3" t="s">
        <v>26</v>
      </c>
      <c r="C9" s="17" t="s">
        <v>25</v>
      </c>
      <c r="D9" s="7">
        <v>648</v>
      </c>
    </row>
    <row r="10" spans="2:9" ht="20.100000000000001" customHeight="1" x14ac:dyDescent="0.25">
      <c r="B10" s="3">
        <v>223</v>
      </c>
      <c r="C10" s="17" t="s">
        <v>24</v>
      </c>
      <c r="D10" s="7">
        <v>135</v>
      </c>
    </row>
    <row r="11" spans="2:9" ht="20.100000000000001" customHeight="1" x14ac:dyDescent="0.25">
      <c r="B11" s="3" t="s">
        <v>23</v>
      </c>
      <c r="C11" s="17" t="s">
        <v>22</v>
      </c>
      <c r="D11" s="7">
        <v>648</v>
      </c>
    </row>
    <row r="12" spans="2:9" ht="20.100000000000001" customHeight="1" x14ac:dyDescent="0.25">
      <c r="B12" s="3" t="s">
        <v>21</v>
      </c>
      <c r="C12" s="17" t="s">
        <v>20</v>
      </c>
      <c r="D12" s="7">
        <v>675</v>
      </c>
    </row>
    <row r="13" spans="2:9" ht="20.100000000000001" customHeight="1" x14ac:dyDescent="0.25">
      <c r="B13" s="3" t="s">
        <v>19</v>
      </c>
      <c r="C13" s="17" t="s">
        <v>18</v>
      </c>
      <c r="D13" s="7">
        <v>745</v>
      </c>
    </row>
    <row r="14" spans="2:9" s="22" customFormat="1" ht="20.100000000000001" customHeight="1" x14ac:dyDescent="0.25">
      <c r="B14" s="24"/>
      <c r="C14" s="27" t="s">
        <v>17</v>
      </c>
      <c r="D14" s="26">
        <f>SUM(D4:D13)</f>
        <v>5947</v>
      </c>
      <c r="E14" s="11"/>
    </row>
    <row r="15" spans="2:9" s="22" customFormat="1" ht="20.100000000000001" customHeight="1" x14ac:dyDescent="0.25">
      <c r="B15" s="3">
        <v>625</v>
      </c>
      <c r="C15" s="17" t="s">
        <v>16</v>
      </c>
      <c r="D15" s="7">
        <v>1296</v>
      </c>
      <c r="E15" s="11"/>
    </row>
    <row r="16" spans="2:9" s="22" customFormat="1" ht="20.100000000000001" customHeight="1" x14ac:dyDescent="0.25">
      <c r="B16" s="3" t="s">
        <v>414</v>
      </c>
      <c r="C16" s="17" t="s">
        <v>510</v>
      </c>
      <c r="D16" s="7">
        <v>180000</v>
      </c>
      <c r="E16" s="11"/>
      <c r="I16" s="259" t="e">
        <f>+#REF!+'54'!#REF!+'55'!#REF!+'56'!#REF!</f>
        <v>#REF!</v>
      </c>
    </row>
    <row r="17" spans="2:9" s="22" customFormat="1" ht="20.100000000000001" customHeight="1" x14ac:dyDescent="0.25">
      <c r="B17" s="3"/>
      <c r="C17" s="25" t="s">
        <v>511</v>
      </c>
      <c r="D17" s="7"/>
      <c r="E17" s="11"/>
      <c r="I17" s="259" t="e">
        <f>+#REF!+'54'!#REF!+'55'!#REF!</f>
        <v>#REF!</v>
      </c>
    </row>
    <row r="18" spans="2:9" s="22" customFormat="1" ht="20.100000000000001" customHeight="1" thickBot="1" x14ac:dyDescent="0.3">
      <c r="B18" s="24"/>
      <c r="C18" s="27" t="s">
        <v>15</v>
      </c>
      <c r="D18" s="214">
        <f>SUM(D15:D17)</f>
        <v>181296</v>
      </c>
      <c r="E18" s="11"/>
    </row>
    <row r="19" spans="2:9" ht="30" customHeight="1" x14ac:dyDescent="0.25">
      <c r="B19" s="136"/>
      <c r="C19" s="131" t="s">
        <v>14</v>
      </c>
      <c r="D19" s="244">
        <f>+D18+D14</f>
        <v>187243</v>
      </c>
    </row>
    <row r="20" spans="2:9" ht="17.25" customHeight="1" x14ac:dyDescent="0.25">
      <c r="B20" s="11" t="s">
        <v>502</v>
      </c>
    </row>
    <row r="21" spans="2:9" ht="17.25" customHeight="1" x14ac:dyDescent="0.25">
      <c r="B21" s="11" t="s">
        <v>503</v>
      </c>
    </row>
    <row r="22" spans="2:9" ht="17.25" customHeight="1" x14ac:dyDescent="0.25">
      <c r="H22" s="108" t="e">
        <f>+#REF!+'55'!#REF!+'56'!#REF!</f>
        <v>#REF!</v>
      </c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5" orientation="portrait" r:id="rId1"/>
  <headerFooter alignWithMargins="0">
    <oddHeader xml:space="preserve">&amp;R&amp;8
</oddHeader>
  </headerFooter>
  <ignoredErrors>
    <ignoredError sqref="D1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30"/>
  <dimension ref="B1:N31"/>
  <sheetViews>
    <sheetView view="pageBreakPreview" zoomScale="80" zoomScaleNormal="90" zoomScaleSheetLayoutView="80" workbookViewId="0">
      <selection activeCell="B2" sqref="B2"/>
    </sheetView>
  </sheetViews>
  <sheetFormatPr baseColWidth="10" defaultColWidth="11.42578125" defaultRowHeight="17.25" customHeight="1" x14ac:dyDescent="0.25"/>
  <cols>
    <col min="1" max="1" width="3.28515625" style="11" customWidth="1"/>
    <col min="2" max="2" width="12.5703125" style="11" customWidth="1"/>
    <col min="3" max="3" width="72.5703125" style="11" customWidth="1"/>
    <col min="4" max="4" width="21.140625" style="11" customWidth="1"/>
    <col min="5" max="16384" width="11.42578125" style="11"/>
  </cols>
  <sheetData>
    <row r="1" spans="2:4" ht="17.25" customHeight="1" x14ac:dyDescent="0.25">
      <c r="B1" s="29" t="s">
        <v>745</v>
      </c>
    </row>
    <row r="2" spans="2:4" ht="21.95" customHeight="1" x14ac:dyDescent="0.25">
      <c r="B2" s="279" t="s">
        <v>712</v>
      </c>
    </row>
    <row r="3" spans="2:4" ht="30" customHeight="1" x14ac:dyDescent="0.25">
      <c r="B3" s="128" t="s">
        <v>36</v>
      </c>
      <c r="C3" s="128" t="s">
        <v>1</v>
      </c>
      <c r="D3" s="128">
        <v>2023</v>
      </c>
    </row>
    <row r="4" spans="2:4" ht="20.100000000000001" customHeight="1" x14ac:dyDescent="0.25">
      <c r="B4" s="3" t="s">
        <v>35</v>
      </c>
      <c r="C4" s="17" t="s">
        <v>316</v>
      </c>
      <c r="D4" s="7">
        <v>90</v>
      </c>
    </row>
    <row r="5" spans="2:4" ht="20.100000000000001" customHeight="1" x14ac:dyDescent="0.25">
      <c r="B5" s="3">
        <v>214</v>
      </c>
      <c r="C5" s="17" t="s">
        <v>317</v>
      </c>
      <c r="D5" s="7">
        <v>900</v>
      </c>
    </row>
    <row r="6" spans="2:4" ht="20.100000000000001" customHeight="1" x14ac:dyDescent="0.25">
      <c r="B6" s="3" t="s">
        <v>50</v>
      </c>
      <c r="C6" s="17" t="s">
        <v>49</v>
      </c>
      <c r="D6" s="7">
        <v>900</v>
      </c>
    </row>
    <row r="7" spans="2:4" ht="20.100000000000001" customHeight="1" x14ac:dyDescent="0.25">
      <c r="B7" s="3" t="s">
        <v>34</v>
      </c>
      <c r="C7" s="17" t="s">
        <v>33</v>
      </c>
      <c r="D7" s="7">
        <v>720</v>
      </c>
    </row>
    <row r="8" spans="2:4" ht="20.100000000000001" customHeight="1" x14ac:dyDescent="0.25">
      <c r="B8" s="3" t="s">
        <v>48</v>
      </c>
      <c r="C8" s="17" t="s">
        <v>47</v>
      </c>
      <c r="D8" s="7">
        <v>90</v>
      </c>
    </row>
    <row r="9" spans="2:4" ht="20.100000000000001" customHeight="1" x14ac:dyDescent="0.25">
      <c r="B9" s="3" t="s">
        <v>32</v>
      </c>
      <c r="C9" s="17" t="s">
        <v>31</v>
      </c>
      <c r="D9" s="7">
        <v>360</v>
      </c>
    </row>
    <row r="10" spans="2:4" ht="20.100000000000001" customHeight="1" x14ac:dyDescent="0.25">
      <c r="B10" s="3" t="s">
        <v>46</v>
      </c>
      <c r="C10" s="17" t="s">
        <v>45</v>
      </c>
      <c r="D10" s="7">
        <v>720</v>
      </c>
    </row>
    <row r="11" spans="2:4" ht="20.100000000000001" customHeight="1" x14ac:dyDescent="0.25">
      <c r="B11" s="3" t="s">
        <v>180</v>
      </c>
      <c r="C11" s="56" t="s">
        <v>181</v>
      </c>
      <c r="D11" s="7">
        <v>900</v>
      </c>
    </row>
    <row r="12" spans="2:4" ht="20.100000000000001" customHeight="1" x14ac:dyDescent="0.25">
      <c r="B12" s="3" t="s">
        <v>30</v>
      </c>
      <c r="C12" s="17" t="s">
        <v>29</v>
      </c>
      <c r="D12" s="7">
        <v>450</v>
      </c>
    </row>
    <row r="13" spans="2:4" ht="20.100000000000001" customHeight="1" x14ac:dyDescent="0.25">
      <c r="B13" s="3" t="s">
        <v>28</v>
      </c>
      <c r="C13" s="17" t="s">
        <v>27</v>
      </c>
      <c r="D13" s="7">
        <v>45</v>
      </c>
    </row>
    <row r="14" spans="2:4" ht="20.100000000000001" customHeight="1" x14ac:dyDescent="0.25">
      <c r="B14" s="3" t="s">
        <v>26</v>
      </c>
      <c r="C14" s="17" t="s">
        <v>44</v>
      </c>
      <c r="D14" s="7">
        <v>450</v>
      </c>
    </row>
    <row r="15" spans="2:4" ht="20.100000000000001" customHeight="1" x14ac:dyDescent="0.25">
      <c r="B15" s="3">
        <v>223</v>
      </c>
      <c r="C15" s="17" t="s">
        <v>24</v>
      </c>
      <c r="D15" s="7">
        <v>540</v>
      </c>
    </row>
    <row r="16" spans="2:4" ht="20.100000000000001" customHeight="1" x14ac:dyDescent="0.25">
      <c r="B16" s="3">
        <v>224</v>
      </c>
      <c r="C16" s="17" t="s">
        <v>43</v>
      </c>
      <c r="D16" s="7">
        <v>450</v>
      </c>
    </row>
    <row r="17" spans="2:14" ht="20.100000000000001" customHeight="1" x14ac:dyDescent="0.25">
      <c r="B17" s="3" t="s">
        <v>23</v>
      </c>
      <c r="C17" s="17" t="s">
        <v>42</v>
      </c>
      <c r="D17" s="7">
        <v>90</v>
      </c>
    </row>
    <row r="18" spans="2:14" ht="20.100000000000001" customHeight="1" x14ac:dyDescent="0.25">
      <c r="B18" s="3" t="s">
        <v>335</v>
      </c>
      <c r="C18" s="39" t="s">
        <v>336</v>
      </c>
      <c r="D18" s="204">
        <v>9000</v>
      </c>
    </row>
    <row r="19" spans="2:14" ht="20.100000000000001" customHeight="1" x14ac:dyDescent="0.25">
      <c r="B19" s="3"/>
      <c r="C19" s="56" t="s">
        <v>627</v>
      </c>
      <c r="D19" s="7"/>
      <c r="N19" s="108" t="e">
        <f>+#REF!-#REF!</f>
        <v>#REF!</v>
      </c>
    </row>
    <row r="20" spans="2:14" ht="20.100000000000001" customHeight="1" x14ac:dyDescent="0.25">
      <c r="B20" s="3" t="s">
        <v>38</v>
      </c>
      <c r="C20" s="17" t="s">
        <v>323</v>
      </c>
      <c r="D20" s="7">
        <v>540</v>
      </c>
    </row>
    <row r="21" spans="2:14" ht="20.100000000000001" customHeight="1" x14ac:dyDescent="0.25">
      <c r="B21" s="24"/>
      <c r="C21" s="27" t="s">
        <v>17</v>
      </c>
      <c r="D21" s="26">
        <f>SUM(D4:D20)</f>
        <v>16245</v>
      </c>
    </row>
    <row r="22" spans="2:14" ht="20.100000000000001" customHeight="1" x14ac:dyDescent="0.25">
      <c r="B22" s="3" t="s">
        <v>414</v>
      </c>
      <c r="C22" s="17" t="s">
        <v>546</v>
      </c>
      <c r="D22" s="204">
        <v>90000</v>
      </c>
    </row>
    <row r="23" spans="2:14" ht="20.100000000000001" customHeight="1" x14ac:dyDescent="0.25">
      <c r="B23" s="3"/>
      <c r="C23" s="17" t="s">
        <v>512</v>
      </c>
      <c r="D23" s="7"/>
    </row>
    <row r="24" spans="2:14" ht="20.100000000000001" customHeight="1" x14ac:dyDescent="0.25">
      <c r="B24" s="3" t="s">
        <v>333</v>
      </c>
      <c r="C24" s="17" t="s">
        <v>334</v>
      </c>
      <c r="D24" s="204">
        <v>75000</v>
      </c>
      <c r="E24" s="254"/>
      <c r="F24" s="254"/>
    </row>
    <row r="25" spans="2:14" ht="20.100000000000001" customHeight="1" x14ac:dyDescent="0.25">
      <c r="B25" s="3"/>
      <c r="C25" s="166" t="s">
        <v>624</v>
      </c>
      <c r="D25" s="7"/>
      <c r="E25" s="210"/>
      <c r="F25" s="210"/>
    </row>
    <row r="26" spans="2:14" ht="20.100000000000001" customHeight="1" x14ac:dyDescent="0.25">
      <c r="B26" s="3"/>
      <c r="C26" s="166" t="s">
        <v>625</v>
      </c>
      <c r="D26" s="7"/>
      <c r="E26" s="210"/>
      <c r="F26" s="210"/>
    </row>
    <row r="27" spans="2:14" ht="20.100000000000001" customHeight="1" thickBot="1" x14ac:dyDescent="0.3">
      <c r="B27" s="24"/>
      <c r="C27" s="27" t="s">
        <v>15</v>
      </c>
      <c r="D27" s="26">
        <f>SUM(D22:D26)</f>
        <v>165000</v>
      </c>
    </row>
    <row r="28" spans="2:14" ht="30" customHeight="1" x14ac:dyDescent="0.25">
      <c r="B28" s="136"/>
      <c r="C28" s="131" t="s">
        <v>14</v>
      </c>
      <c r="D28" s="132">
        <f>+D21+D27</f>
        <v>181245</v>
      </c>
    </row>
    <row r="29" spans="2:14" ht="17.25" customHeight="1" x14ac:dyDescent="0.25">
      <c r="B29" s="11" t="s">
        <v>558</v>
      </c>
      <c r="C29" s="20"/>
    </row>
    <row r="30" spans="2:14" ht="17.25" customHeight="1" x14ac:dyDescent="0.25">
      <c r="B30" s="11" t="s">
        <v>545</v>
      </c>
    </row>
    <row r="31" spans="2:14" ht="17.25" customHeight="1" x14ac:dyDescent="0.25">
      <c r="B31" s="11" t="s">
        <v>503</v>
      </c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5" orientation="portrait" r:id="rId1"/>
  <headerFooter alignWithMargins="0"/>
  <ignoredErrors>
    <ignoredError sqref="D21" formulaRange="1"/>
    <ignoredError sqref="B22:B2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1"/>
  <dimension ref="B1:F29"/>
  <sheetViews>
    <sheetView view="pageBreakPreview" zoomScale="90" zoomScaleNormal="90" zoomScaleSheetLayoutView="90" workbookViewId="0">
      <selection activeCell="B2" sqref="B2"/>
    </sheetView>
  </sheetViews>
  <sheetFormatPr baseColWidth="10" defaultColWidth="11.42578125" defaultRowHeight="17.25" customHeight="1" x14ac:dyDescent="0.25"/>
  <cols>
    <col min="1" max="1" width="3.28515625" style="11" customWidth="1"/>
    <col min="2" max="2" width="12.5703125" style="11" customWidth="1"/>
    <col min="3" max="3" width="66.85546875" style="11" customWidth="1"/>
    <col min="4" max="16384" width="11.42578125" style="11"/>
  </cols>
  <sheetData>
    <row r="1" spans="2:4" ht="17.25" customHeight="1" x14ac:dyDescent="0.25">
      <c r="B1" s="29" t="s">
        <v>746</v>
      </c>
    </row>
    <row r="2" spans="2:4" ht="21.95" customHeight="1" x14ac:dyDescent="0.25">
      <c r="B2" s="279" t="s">
        <v>712</v>
      </c>
    </row>
    <row r="3" spans="2:4" ht="30" customHeight="1" x14ac:dyDescent="0.25">
      <c r="B3" s="128" t="s">
        <v>36</v>
      </c>
      <c r="C3" s="128" t="s">
        <v>1</v>
      </c>
      <c r="D3" s="1">
        <v>2023</v>
      </c>
    </row>
    <row r="4" spans="2:4" ht="20.100000000000001" customHeight="1" x14ac:dyDescent="0.25">
      <c r="B4" s="3" t="s">
        <v>35</v>
      </c>
      <c r="C4" s="17" t="s">
        <v>316</v>
      </c>
      <c r="D4" s="7">
        <v>270</v>
      </c>
    </row>
    <row r="5" spans="2:4" ht="20.100000000000001" customHeight="1" x14ac:dyDescent="0.25">
      <c r="B5" s="3" t="s">
        <v>34</v>
      </c>
      <c r="C5" s="17" t="s">
        <v>33</v>
      </c>
      <c r="D5" s="7">
        <v>1080</v>
      </c>
    </row>
    <row r="6" spans="2:4" ht="20.100000000000001" customHeight="1" x14ac:dyDescent="0.25">
      <c r="B6" s="3" t="s">
        <v>32</v>
      </c>
      <c r="C6" s="17" t="s">
        <v>31</v>
      </c>
      <c r="D6" s="7">
        <v>270</v>
      </c>
    </row>
    <row r="7" spans="2:4" ht="20.100000000000001" customHeight="1" x14ac:dyDescent="0.25">
      <c r="B7" s="3" t="s">
        <v>180</v>
      </c>
      <c r="C7" s="56" t="s">
        <v>181</v>
      </c>
      <c r="D7" s="7">
        <v>1942</v>
      </c>
    </row>
    <row r="8" spans="2:4" ht="20.100000000000001" customHeight="1" x14ac:dyDescent="0.25">
      <c r="B8" s="3" t="s">
        <v>30</v>
      </c>
      <c r="C8" s="17" t="s">
        <v>29</v>
      </c>
      <c r="D8" s="7">
        <v>945</v>
      </c>
    </row>
    <row r="9" spans="2:4" ht="20.100000000000001" customHeight="1" x14ac:dyDescent="0.25">
      <c r="B9" s="3" t="s">
        <v>28</v>
      </c>
      <c r="C9" s="17" t="s">
        <v>27</v>
      </c>
      <c r="D9" s="7">
        <v>198</v>
      </c>
    </row>
    <row r="10" spans="2:4" ht="20.100000000000001" customHeight="1" x14ac:dyDescent="0.25">
      <c r="B10" s="3" t="s">
        <v>26</v>
      </c>
      <c r="C10" s="17" t="s">
        <v>53</v>
      </c>
      <c r="D10" s="7">
        <v>198</v>
      </c>
    </row>
    <row r="11" spans="2:4" ht="20.100000000000001" customHeight="1" x14ac:dyDescent="0.25">
      <c r="B11" s="3" t="s">
        <v>187</v>
      </c>
      <c r="C11" s="17" t="s">
        <v>188</v>
      </c>
      <c r="D11" s="7">
        <v>720</v>
      </c>
    </row>
    <row r="12" spans="2:4" ht="20.100000000000001" customHeight="1" x14ac:dyDescent="0.25">
      <c r="B12" s="3">
        <v>223</v>
      </c>
      <c r="C12" s="30" t="s">
        <v>24</v>
      </c>
      <c r="D12" s="7">
        <v>270</v>
      </c>
    </row>
    <row r="13" spans="2:4" ht="20.100000000000001" customHeight="1" x14ac:dyDescent="0.25">
      <c r="B13" s="3" t="s">
        <v>23</v>
      </c>
      <c r="C13" s="17" t="s">
        <v>42</v>
      </c>
      <c r="D13" s="7">
        <v>450</v>
      </c>
    </row>
    <row r="14" spans="2:4" ht="20.100000000000001" customHeight="1" x14ac:dyDescent="0.25">
      <c r="B14" s="3" t="s">
        <v>21</v>
      </c>
      <c r="C14" s="17" t="s">
        <v>20</v>
      </c>
      <c r="D14" s="7">
        <v>450</v>
      </c>
    </row>
    <row r="15" spans="2:4" ht="20.100000000000001" customHeight="1" x14ac:dyDescent="0.25">
      <c r="B15" s="3" t="s">
        <v>19</v>
      </c>
      <c r="C15" s="17" t="s">
        <v>18</v>
      </c>
      <c r="D15" s="7">
        <v>450</v>
      </c>
    </row>
    <row r="16" spans="2:4" ht="20.100000000000001" customHeight="1" x14ac:dyDescent="0.25">
      <c r="B16" s="24"/>
      <c r="C16" s="27" t="s">
        <v>17</v>
      </c>
      <c r="D16" s="26">
        <f>SUM(D4:D15)</f>
        <v>7243</v>
      </c>
    </row>
    <row r="17" spans="2:6" ht="20.100000000000001" hidden="1" customHeight="1" x14ac:dyDescent="0.25">
      <c r="B17" s="187" t="s">
        <v>351</v>
      </c>
      <c r="C17" s="17" t="s">
        <v>352</v>
      </c>
      <c r="D17" s="7"/>
    </row>
    <row r="18" spans="2:6" ht="17.100000000000001" hidden="1" customHeight="1" x14ac:dyDescent="0.25">
      <c r="B18" s="187"/>
      <c r="C18" s="56" t="s">
        <v>353</v>
      </c>
      <c r="D18" s="7"/>
    </row>
    <row r="19" spans="2:6" ht="20.100000000000001" hidden="1" customHeight="1" x14ac:dyDescent="0.25">
      <c r="B19" s="187" t="s">
        <v>333</v>
      </c>
      <c r="C19" s="17" t="s">
        <v>354</v>
      </c>
      <c r="D19" s="7"/>
    </row>
    <row r="20" spans="2:6" ht="17.100000000000001" hidden="1" customHeight="1" x14ac:dyDescent="0.25">
      <c r="B20" s="187"/>
      <c r="C20" s="56" t="s">
        <v>355</v>
      </c>
      <c r="D20" s="7"/>
    </row>
    <row r="21" spans="2:6" ht="20.100000000000001" hidden="1" customHeight="1" thickBot="1" x14ac:dyDescent="0.25">
      <c r="B21" s="140"/>
      <c r="C21" s="27" t="s">
        <v>15</v>
      </c>
      <c r="D21" s="26"/>
    </row>
    <row r="22" spans="2:6" ht="20.100000000000001" customHeight="1" x14ac:dyDescent="0.25">
      <c r="B22" s="3" t="s">
        <v>414</v>
      </c>
      <c r="C22" s="17" t="s">
        <v>510</v>
      </c>
      <c r="D22" s="7">
        <v>85000</v>
      </c>
    </row>
    <row r="23" spans="2:6" ht="20.100000000000001" customHeight="1" x14ac:dyDescent="0.25">
      <c r="B23" s="3"/>
      <c r="C23" s="17" t="s">
        <v>528</v>
      </c>
      <c r="D23" s="7"/>
    </row>
    <row r="24" spans="2:6" s="22" customFormat="1" ht="20.100000000000001" customHeight="1" thickBot="1" x14ac:dyDescent="0.3">
      <c r="B24" s="24"/>
      <c r="C24" s="27" t="s">
        <v>15</v>
      </c>
      <c r="D24" s="214">
        <f>SUM(D22:D23)</f>
        <v>85000</v>
      </c>
    </row>
    <row r="25" spans="2:6" ht="30" customHeight="1" x14ac:dyDescent="0.25">
      <c r="B25" s="136"/>
      <c r="C25" s="131" t="s">
        <v>14</v>
      </c>
      <c r="D25" s="132">
        <f>+D24+D16</f>
        <v>92243</v>
      </c>
      <c r="F25" s="108"/>
    </row>
    <row r="26" spans="2:6" ht="17.25" customHeight="1" x14ac:dyDescent="0.25">
      <c r="B26" s="11" t="s">
        <v>502</v>
      </c>
    </row>
    <row r="27" spans="2:6" ht="17.25" customHeight="1" x14ac:dyDescent="0.25">
      <c r="B27" s="11" t="s">
        <v>503</v>
      </c>
      <c r="C27" s="32"/>
    </row>
    <row r="28" spans="2:6" ht="17.25" customHeight="1" x14ac:dyDescent="0.25">
      <c r="B28" s="11" t="s">
        <v>626</v>
      </c>
    </row>
    <row r="29" spans="2:6" ht="17.25" customHeight="1" x14ac:dyDescent="0.25">
      <c r="B29" s="11" t="s">
        <v>618</v>
      </c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7" orientation="portrait" r:id="rId1"/>
  <headerFooter alignWithMargins="0"/>
  <ignoredErrors>
    <ignoredError sqref="D16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2"/>
  <dimension ref="B1:I11"/>
  <sheetViews>
    <sheetView view="pageBreakPreview" zoomScale="90" zoomScaleNormal="75" zoomScaleSheetLayoutView="90" workbookViewId="0">
      <selection activeCell="B11" sqref="B11"/>
    </sheetView>
  </sheetViews>
  <sheetFormatPr baseColWidth="10" defaultColWidth="11.42578125" defaultRowHeight="17.25" customHeight="1" x14ac:dyDescent="0.25"/>
  <cols>
    <col min="1" max="1" width="3.28515625" style="11" customWidth="1"/>
    <col min="2" max="2" width="12.5703125" style="11" customWidth="1"/>
    <col min="3" max="3" width="69" style="11" customWidth="1"/>
    <col min="4" max="4" width="18" style="11" customWidth="1"/>
    <col min="5" max="16384" width="11.42578125" style="11"/>
  </cols>
  <sheetData>
    <row r="1" spans="2:9" ht="18.75" x14ac:dyDescent="0.25">
      <c r="B1" s="29" t="s">
        <v>747</v>
      </c>
      <c r="C1" s="17"/>
    </row>
    <row r="2" spans="2:9" ht="24.95" customHeight="1" x14ac:dyDescent="0.25">
      <c r="B2" s="279" t="s">
        <v>712</v>
      </c>
      <c r="C2" s="17"/>
    </row>
    <row r="3" spans="2:9" ht="30" customHeight="1" x14ac:dyDescent="0.25">
      <c r="B3" s="128" t="s">
        <v>36</v>
      </c>
      <c r="C3" s="128" t="s">
        <v>1</v>
      </c>
      <c r="D3" s="128">
        <v>2023</v>
      </c>
    </row>
    <row r="4" spans="2:9" ht="20.100000000000001" customHeight="1" x14ac:dyDescent="0.25">
      <c r="B4" s="3" t="s">
        <v>34</v>
      </c>
      <c r="C4" s="13" t="s">
        <v>33</v>
      </c>
      <c r="D4" s="7">
        <v>1271</v>
      </c>
    </row>
    <row r="5" spans="2:9" ht="20.100000000000001" customHeight="1" x14ac:dyDescent="0.25">
      <c r="B5" s="3" t="s">
        <v>32</v>
      </c>
      <c r="C5" s="17" t="s">
        <v>31</v>
      </c>
      <c r="D5" s="7">
        <v>270</v>
      </c>
    </row>
    <row r="6" spans="2:9" ht="20.100000000000001" customHeight="1" x14ac:dyDescent="0.25">
      <c r="B6" s="3" t="s">
        <v>26</v>
      </c>
      <c r="C6" s="17" t="s">
        <v>53</v>
      </c>
      <c r="D6" s="7">
        <v>900</v>
      </c>
    </row>
    <row r="7" spans="2:9" ht="20.100000000000001" customHeight="1" x14ac:dyDescent="0.25">
      <c r="B7" s="3">
        <v>223</v>
      </c>
      <c r="C7" s="33" t="s">
        <v>24</v>
      </c>
      <c r="D7" s="7">
        <v>27</v>
      </c>
    </row>
    <row r="8" spans="2:9" ht="20.100000000000001" customHeight="1" thickBot="1" x14ac:dyDescent="0.3">
      <c r="B8" s="24"/>
      <c r="C8" s="27" t="s">
        <v>17</v>
      </c>
      <c r="D8" s="26">
        <f t="shared" ref="D8" si="0">SUM(D4:D7)</f>
        <v>2468</v>
      </c>
    </row>
    <row r="9" spans="2:9" ht="30" customHeight="1" x14ac:dyDescent="0.25">
      <c r="B9" s="136"/>
      <c r="C9" s="131" t="s">
        <v>14</v>
      </c>
      <c r="D9" s="132">
        <f t="shared" ref="D9" si="1">+D8</f>
        <v>2468</v>
      </c>
      <c r="I9" s="11">
        <f>1358+54</f>
        <v>1412</v>
      </c>
    </row>
    <row r="10" spans="2:9" ht="17.25" customHeight="1" x14ac:dyDescent="0.25">
      <c r="B10" s="11" t="s">
        <v>547</v>
      </c>
    </row>
    <row r="11" spans="2:9" ht="17.25" customHeight="1" x14ac:dyDescent="0.25">
      <c r="B11" s="11" t="s">
        <v>548</v>
      </c>
      <c r="C11" s="32"/>
    </row>
  </sheetData>
  <printOptions horizontalCentered="1"/>
  <pageMargins left="1.1811023622047245" right="1.1811023622047245" top="1.3779527559055118" bottom="1.1811023622047245" header="0.39370078740157483" footer="0.39370078740157483"/>
  <pageSetup paperSize="9" scale="68" orientation="portrait" r:id="rId1"/>
  <headerFooter alignWithMargins="0"/>
  <ignoredErrors>
    <ignoredError sqref="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39</vt:i4>
      </vt:variant>
    </vt:vector>
  </HeadingPairs>
  <TitlesOfParts>
    <vt:vector size="77" baseType="lpstr">
      <vt:lpstr>DPTOS GRADO</vt:lpstr>
      <vt:lpstr>centros 229</vt:lpstr>
      <vt:lpstr> c.estudiantes</vt:lpstr>
      <vt:lpstr>repro.</vt:lpstr>
      <vt:lpstr>37</vt:lpstr>
      <vt:lpstr>52</vt:lpstr>
      <vt:lpstr>54</vt:lpstr>
      <vt:lpstr>55</vt:lpstr>
      <vt:lpstr>56</vt:lpstr>
      <vt:lpstr>60</vt:lpstr>
      <vt:lpstr>61</vt:lpstr>
      <vt:lpstr>62</vt:lpstr>
      <vt:lpstr>62-BIS</vt:lpstr>
      <vt:lpstr>64</vt:lpstr>
      <vt:lpstr>65</vt:lpstr>
      <vt:lpstr>67</vt:lpstr>
      <vt:lpstr>68 </vt:lpstr>
      <vt:lpstr>69</vt:lpstr>
      <vt:lpstr>70</vt:lpstr>
      <vt:lpstr>71</vt:lpstr>
      <vt:lpstr>72</vt:lpstr>
      <vt:lpstr>73</vt:lpstr>
      <vt:lpstr>74</vt:lpstr>
      <vt:lpstr>75</vt:lpstr>
      <vt:lpstr>76</vt:lpstr>
      <vt:lpstr>79</vt:lpstr>
      <vt:lpstr>81</vt:lpstr>
      <vt:lpstr>82</vt:lpstr>
      <vt:lpstr>84 SCTI</vt:lpstr>
      <vt:lpstr>85RE</vt:lpstr>
      <vt:lpstr>85CO</vt:lpstr>
      <vt:lpstr>86</vt:lpstr>
      <vt:lpstr>87</vt:lpstr>
      <vt:lpstr>89gp</vt:lpstr>
      <vt:lpstr>89as</vt:lpstr>
      <vt:lpstr>89GE</vt:lpstr>
      <vt:lpstr>89IN</vt:lpstr>
      <vt:lpstr>89SF</vt:lpstr>
      <vt:lpstr>' c.estudiantes'!Área_de_impresión</vt:lpstr>
      <vt:lpstr>'37'!Área_de_impresión</vt:lpstr>
      <vt:lpstr>'52'!Área_de_impresión</vt:lpstr>
      <vt:lpstr>'54'!Área_de_impresión</vt:lpstr>
      <vt:lpstr>'55'!Área_de_impresión</vt:lpstr>
      <vt:lpstr>'56'!Área_de_impresión</vt:lpstr>
      <vt:lpstr>'60'!Área_de_impresión</vt:lpstr>
      <vt:lpstr>'61'!Área_de_impresión</vt:lpstr>
      <vt:lpstr>'62'!Área_de_impresión</vt:lpstr>
      <vt:lpstr>'62-BIS'!Área_de_impresión</vt:lpstr>
      <vt:lpstr>'64'!Área_de_impresión</vt:lpstr>
      <vt:lpstr>'65'!Área_de_impresión</vt:lpstr>
      <vt:lpstr>'67'!Área_de_impresión</vt:lpstr>
      <vt:lpstr>'68 '!Área_de_impresión</vt:lpstr>
      <vt:lpstr>'69'!Área_de_impresión</vt:lpstr>
      <vt:lpstr>'70'!Área_de_impresión</vt:lpstr>
      <vt:lpstr>'71'!Área_de_impresión</vt:lpstr>
      <vt:lpstr>'72'!Área_de_impresión</vt:lpstr>
      <vt:lpstr>'73'!Área_de_impresión</vt:lpstr>
      <vt:lpstr>'74'!Área_de_impresión</vt:lpstr>
      <vt:lpstr>'75'!Área_de_impresión</vt:lpstr>
      <vt:lpstr>'76'!Área_de_impresión</vt:lpstr>
      <vt:lpstr>'79'!Área_de_impresión</vt:lpstr>
      <vt:lpstr>'81'!Área_de_impresión</vt:lpstr>
      <vt:lpstr>'82'!Área_de_impresión</vt:lpstr>
      <vt:lpstr>'84 SCTI'!Área_de_impresión</vt:lpstr>
      <vt:lpstr>'85CO'!Área_de_impresión</vt:lpstr>
      <vt:lpstr>'85RE'!Área_de_impresión</vt:lpstr>
      <vt:lpstr>'86'!Área_de_impresión</vt:lpstr>
      <vt:lpstr>'87'!Área_de_impresión</vt:lpstr>
      <vt:lpstr>'89as'!Área_de_impresión</vt:lpstr>
      <vt:lpstr>'89GE'!Área_de_impresión</vt:lpstr>
      <vt:lpstr>'89gp'!Área_de_impresión</vt:lpstr>
      <vt:lpstr>'89IN'!Área_de_impresión</vt:lpstr>
      <vt:lpstr>'89SF'!Área_de_impresión</vt:lpstr>
      <vt:lpstr>'centros 229'!Área_de_impresión</vt:lpstr>
      <vt:lpstr>'DPTOS GRADO'!Área_de_impresión</vt:lpstr>
      <vt:lpstr>repro.!Área_de_impresión</vt:lpstr>
      <vt:lpstr>'62'!Títulos_a_imprimir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Mantilla, Margarita</dc:creator>
  <cp:lastModifiedBy>Martinez Mantilla, Margarita</cp:lastModifiedBy>
  <cp:lastPrinted>2022-12-01T08:59:58Z</cp:lastPrinted>
  <dcterms:created xsi:type="dcterms:W3CDTF">2014-09-29T10:46:07Z</dcterms:created>
  <dcterms:modified xsi:type="dcterms:W3CDTF">2023-02-01T11:18:26Z</dcterms:modified>
</cp:coreProperties>
</file>