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ccion presupuestos\PRESUPUESTOS\Presupuesto 2023\presupuesto 2023 para web\"/>
    </mc:Choice>
  </mc:AlternateContent>
  <xr:revisionPtr revIDLastSave="0" documentId="8_{4CF91597-E405-45AC-8F7D-FDC8E8572965}" xr6:coauthVersionLast="36" xr6:coauthVersionMax="36" xr10:uidLastSave="{00000000-0000-0000-0000-000000000000}"/>
  <bookViews>
    <workbookView xWindow="0" yWindow="0" windowWidth="28800" windowHeight="13425" xr2:uid="{7E8DC484-C619-48E5-AA77-F120E5DC3A77}"/>
  </bookViews>
  <sheets>
    <sheet name="afectados Contrato Programa" sheetId="1" r:id="rId1"/>
    <sheet name="afectados ingresos" sheetId="2" r:id="rId2"/>
  </sheets>
  <externalReferences>
    <externalReference r:id="rId3"/>
    <externalReference r:id="rId4"/>
  </externalReferences>
  <definedNames>
    <definedName name="_xlnm.Print_Area" localSheetId="0">'afectados Contrato Programa'!$A$1:$K$47</definedName>
    <definedName name="_xlnm.Print_Area" localSheetId="1">'afectados ingresos'!$A$1:$K$97</definedName>
    <definedName name="_xlnm.Print_Titles" localSheetId="0">'afectados Contrato Programa'!$1:$6</definedName>
    <definedName name="_xlnm.Print_Titles" localSheetId="1">'afectados ingresos'!$1:$5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2" l="1"/>
  <c r="K96" i="2"/>
  <c r="D96" i="2"/>
  <c r="J95" i="2"/>
  <c r="J94" i="2"/>
  <c r="J93" i="2"/>
  <c r="J92" i="2"/>
  <c r="J91" i="2"/>
  <c r="J90" i="2"/>
  <c r="J89" i="2"/>
  <c r="J88" i="2"/>
  <c r="J87" i="2"/>
  <c r="K84" i="2" s="1"/>
  <c r="J86" i="2"/>
  <c r="J85" i="2"/>
  <c r="D84" i="2"/>
  <c r="K83" i="2"/>
  <c r="D83" i="2"/>
  <c r="K82" i="2"/>
  <c r="D82" i="2"/>
  <c r="K81" i="2"/>
  <c r="D81" i="2"/>
  <c r="K80" i="2"/>
  <c r="D80" i="2"/>
  <c r="K79" i="2"/>
  <c r="D79" i="2"/>
  <c r="J78" i="2"/>
  <c r="J77" i="2"/>
  <c r="J74" i="2"/>
  <c r="K73" i="2" s="1"/>
  <c r="D73" i="2"/>
  <c r="K72" i="2"/>
  <c r="D72" i="2"/>
  <c r="J71" i="2"/>
  <c r="J70" i="2"/>
  <c r="J69" i="2"/>
  <c r="J68" i="2"/>
  <c r="J67" i="2"/>
  <c r="K66" i="2"/>
  <c r="M66" i="2" s="1"/>
  <c r="D66" i="2"/>
  <c r="J65" i="2"/>
  <c r="L64" i="2"/>
  <c r="J64" i="2"/>
  <c r="J63" i="2"/>
  <c r="N62" i="2"/>
  <c r="J62" i="2"/>
  <c r="J61" i="2"/>
  <c r="J60" i="2"/>
  <c r="J59" i="2"/>
  <c r="K58" i="2" s="1"/>
  <c r="M58" i="2"/>
  <c r="D58" i="2"/>
  <c r="M62" i="2" s="1"/>
  <c r="J56" i="2"/>
  <c r="J55" i="2"/>
  <c r="J54" i="2"/>
  <c r="M53" i="2" s="1"/>
  <c r="N53" i="2"/>
  <c r="O55" i="2" s="1"/>
  <c r="D53" i="2"/>
  <c r="O54" i="2" s="1"/>
  <c r="J52" i="2"/>
  <c r="J50" i="2"/>
  <c r="J49" i="2"/>
  <c r="J48" i="2"/>
  <c r="J47" i="2"/>
  <c r="J46" i="2"/>
  <c r="J45" i="2"/>
  <c r="J44" i="2"/>
  <c r="J43" i="2"/>
  <c r="J42" i="2"/>
  <c r="J41" i="2"/>
  <c r="J40" i="2"/>
  <c r="J39" i="2"/>
  <c r="M38" i="2"/>
  <c r="J38" i="2"/>
  <c r="J37" i="2"/>
  <c r="H112" i="2" s="1"/>
  <c r="J112" i="2" s="1"/>
  <c r="J36" i="2"/>
  <c r="M46" i="2" s="1"/>
  <c r="K35" i="2"/>
  <c r="M36" i="2" s="1"/>
  <c r="D35" i="2"/>
  <c r="D34" i="2"/>
  <c r="D33" i="2"/>
  <c r="J31" i="2"/>
  <c r="K30" i="2" s="1"/>
  <c r="D30" i="2"/>
  <c r="D28" i="2"/>
  <c r="D27" i="2"/>
  <c r="D26" i="2"/>
  <c r="D25" i="2"/>
  <c r="M10" i="2" s="1"/>
  <c r="J23" i="2"/>
  <c r="J22" i="2"/>
  <c r="J21" i="2"/>
  <c r="K19" i="2" s="1"/>
  <c r="M19" i="2"/>
  <c r="D19" i="2"/>
  <c r="K18" i="2"/>
  <c r="H110" i="2" s="1"/>
  <c r="D18" i="2"/>
  <c r="D97" i="2" s="1"/>
  <c r="J17" i="2"/>
  <c r="J16" i="2"/>
  <c r="J15" i="2"/>
  <c r="J14" i="2"/>
  <c r="K12" i="2" s="1"/>
  <c r="J13" i="2"/>
  <c r="D12" i="2"/>
  <c r="K11" i="2"/>
  <c r="D11" i="2"/>
  <c r="K10" i="2"/>
  <c r="D10" i="2"/>
  <c r="K9" i="2"/>
  <c r="D9" i="2"/>
  <c r="K8" i="2"/>
  <c r="D8" i="2"/>
  <c r="K7" i="2"/>
  <c r="D7" i="2"/>
  <c r="K6" i="2"/>
  <c r="D6" i="2"/>
  <c r="H57" i="1"/>
  <c r="D42" i="1"/>
  <c r="J40" i="1"/>
  <c r="J39" i="1"/>
  <c r="J38" i="1"/>
  <c r="J37" i="1"/>
  <c r="J36" i="1"/>
  <c r="J35" i="1"/>
  <c r="J34" i="1"/>
  <c r="J33" i="1"/>
  <c r="J32" i="1"/>
  <c r="K31" i="1"/>
  <c r="M35" i="1" s="1"/>
  <c r="D31" i="1"/>
  <c r="J30" i="1"/>
  <c r="H60" i="1" s="1"/>
  <c r="J29" i="1"/>
  <c r="J28" i="1"/>
  <c r="J27" i="1"/>
  <c r="J26" i="1"/>
  <c r="J25" i="1"/>
  <c r="J23" i="1"/>
  <c r="J22" i="1"/>
  <c r="J21" i="1"/>
  <c r="J20" i="1"/>
  <c r="J19" i="1"/>
  <c r="J18" i="1"/>
  <c r="J17" i="1"/>
  <c r="J16" i="1"/>
  <c r="J15" i="1"/>
  <c r="J14" i="1"/>
  <c r="J13" i="1"/>
  <c r="J12" i="1"/>
  <c r="K11" i="1" s="1"/>
  <c r="O11" i="1"/>
  <c r="D11" i="1"/>
  <c r="K10" i="1"/>
  <c r="H58" i="1" s="1"/>
  <c r="D10" i="1"/>
  <c r="K9" i="1"/>
  <c r="D9" i="1"/>
  <c r="K8" i="1"/>
  <c r="D8" i="1"/>
  <c r="K7" i="1"/>
  <c r="D7" i="1"/>
  <c r="D41" i="1" s="1"/>
  <c r="O65" i="2" l="1"/>
  <c r="M61" i="2"/>
  <c r="L61" i="2"/>
  <c r="H113" i="2"/>
  <c r="J113" i="2" s="1"/>
  <c r="M63" i="2"/>
  <c r="O27" i="2"/>
  <c r="H111" i="2"/>
  <c r="H117" i="2" s="1"/>
  <c r="O5" i="2"/>
  <c r="M26" i="2"/>
  <c r="K53" i="2"/>
  <c r="K97" i="2" s="1"/>
  <c r="M35" i="2"/>
  <c r="I53" i="1"/>
  <c r="I54" i="1" s="1"/>
  <c r="D44" i="1"/>
  <c r="H59" i="1"/>
  <c r="H62" i="1" s="1"/>
  <c r="M41" i="1"/>
  <c r="K41" i="1"/>
  <c r="H118" i="2" l="1"/>
  <c r="N97" i="2"/>
  <c r="M93" i="2"/>
  <c r="L99" i="2"/>
  <c r="L100" i="2"/>
  <c r="M97" i="2"/>
  <c r="K100" i="2"/>
  <c r="O11" i="2"/>
  <c r="I62" i="1"/>
  <c r="N42" i="1"/>
  <c r="K58" i="1"/>
  <c r="K59" i="1" s="1"/>
  <c r="L44" i="1"/>
</calcChain>
</file>

<file path=xl/sharedStrings.xml><?xml version="1.0" encoding="utf-8"?>
<sst xmlns="http://schemas.openxmlformats.org/spreadsheetml/2006/main" count="411" uniqueCount="249">
  <si>
    <t>Relación de ingresos y gastos afectados Contrato Programa Presupuesto 2023 (1)</t>
  </si>
  <si>
    <t xml:space="preserve">INGRESOS AFECTADOS </t>
  </si>
  <si>
    <t>GASTOS AFECTADOS</t>
  </si>
  <si>
    <t>APLICACIÓN</t>
  </si>
  <si>
    <t>DENOMINACIÓN</t>
  </si>
  <si>
    <t>IMPORTE</t>
  </si>
  <si>
    <t>UFG</t>
  </si>
  <si>
    <t>450.01</t>
  </si>
  <si>
    <t>Programa de suficiencia financiera</t>
  </si>
  <si>
    <t>Gastos Centralizados</t>
  </si>
  <si>
    <t>Capítulo 1</t>
  </si>
  <si>
    <t>Gastos de Personal</t>
  </si>
  <si>
    <t>450.02</t>
  </si>
  <si>
    <t>Programa de complementos retributivos PDI</t>
  </si>
  <si>
    <t>Complementos PDI art. 55 y 69 LOU</t>
  </si>
  <si>
    <t>450.03</t>
  </si>
  <si>
    <t>Programa regional de becas</t>
  </si>
  <si>
    <t>Serv.Admtivos.Centrales</t>
  </si>
  <si>
    <t>489.81</t>
  </si>
  <si>
    <t>450.04</t>
  </si>
  <si>
    <t>Programa de internacionalización</t>
  </si>
  <si>
    <t>Vic.Internacionalización</t>
  </si>
  <si>
    <t>RIEB-487.01</t>
  </si>
  <si>
    <t>Becas y ayudas movilidad estudiantes</t>
  </si>
  <si>
    <t>750.05</t>
  </si>
  <si>
    <t>Programa de apoyo a la investigación</t>
  </si>
  <si>
    <t>Vic.Investigación</t>
  </si>
  <si>
    <t>VICO-624</t>
  </si>
  <si>
    <t>Infraestructura y equipamiento cientifico-técnico</t>
  </si>
  <si>
    <t>Biblioteca Universitaria</t>
  </si>
  <si>
    <t>Fondos Bibliográficos</t>
  </si>
  <si>
    <t>642.01</t>
  </si>
  <si>
    <t xml:space="preserve">Programa P. investigador en form.predoctoral "Concepción Arenal-BIO" </t>
  </si>
  <si>
    <t>642.07</t>
  </si>
  <si>
    <t>Técnicos de interés general</t>
  </si>
  <si>
    <t>642.21</t>
  </si>
  <si>
    <t>Programa de formación personal Investigador (FPI)</t>
  </si>
  <si>
    <t>642.22</t>
  </si>
  <si>
    <t>Programa de formación de profesorado Universitario (FPU)</t>
  </si>
  <si>
    <t>Vic.Ord.Académica y P.</t>
  </si>
  <si>
    <t>642.23</t>
  </si>
  <si>
    <t>Programa Juan de la Cierva Formación</t>
  </si>
  <si>
    <t>¿Convocatoria</t>
  </si>
  <si>
    <t>642.24</t>
  </si>
  <si>
    <t>Programa Ramón y Cajal</t>
  </si>
  <si>
    <t>642.25</t>
  </si>
  <si>
    <t>Programa Beatriz Galindo</t>
  </si>
  <si>
    <t>642.26</t>
  </si>
  <si>
    <t xml:space="preserve">Programa Juan de la Cierva Incorporacion </t>
  </si>
  <si>
    <t>642.27</t>
  </si>
  <si>
    <t>Contratos Programa Técnicos (MINECO)</t>
  </si>
  <si>
    <t>IFCA</t>
  </si>
  <si>
    <t>VINC-646</t>
  </si>
  <si>
    <t>Otras Convocatorias Competitivas</t>
  </si>
  <si>
    <t>IIIPC</t>
  </si>
  <si>
    <t>IBBTEC</t>
  </si>
  <si>
    <t>VRME-648</t>
  </si>
  <si>
    <t>Proyectos y mantenimiento grandes equipos</t>
  </si>
  <si>
    <t>VPRO-648</t>
  </si>
  <si>
    <t>Proyectos Puente de I+D+i</t>
  </si>
  <si>
    <t>CSIC ( IBBTEC - Bioincubadora empresarial)</t>
  </si>
  <si>
    <t>750.06</t>
  </si>
  <si>
    <t>Programa de obras y equipamiento</t>
  </si>
  <si>
    <t>Serv.Informática</t>
  </si>
  <si>
    <t>Infraestructura Comunicación (Red Unican) (NRCO)</t>
  </si>
  <si>
    <t>SIGM-626</t>
  </si>
  <si>
    <t>Proyecto SIGMA</t>
  </si>
  <si>
    <t>Equipamiento</t>
  </si>
  <si>
    <t>Mobiliario  y Enseres</t>
  </si>
  <si>
    <t>Material Informático Inventariable</t>
  </si>
  <si>
    <t>QEDO-623</t>
  </si>
  <si>
    <t xml:space="preserve">Plan de Renovación de Equipamiento Docente </t>
  </si>
  <si>
    <t>89IN</t>
  </si>
  <si>
    <t>Serv.Infraestructuras</t>
  </si>
  <si>
    <t>QTOR-620</t>
  </si>
  <si>
    <t>Edificios y otras construcciones                                                    Pago a GIEDUCAN. Convenio Campus de Torrelavega. Anualidad 2023</t>
  </si>
  <si>
    <t>QRAM-630</t>
  </si>
  <si>
    <t xml:space="preserve">Edificios y otras construcciones.RAM                                                           </t>
  </si>
  <si>
    <t>afectados C.P. Cap.6</t>
  </si>
  <si>
    <t>89SF</t>
  </si>
  <si>
    <t>QFCO-629</t>
  </si>
  <si>
    <t>Otras Inversiones</t>
  </si>
  <si>
    <t>TOTAL</t>
  </si>
  <si>
    <t>450.06</t>
  </si>
  <si>
    <t>Programa de compensación de precios públicos (2)</t>
  </si>
  <si>
    <t>TOTAL INGRESOS CONTRATO PROGRAMA</t>
  </si>
  <si>
    <t>(1) La comisión de seguimiento del Contrato-Programa podrá aprobar la reasignación de los créditos presupuestados entre los diferentes programas, en función de la evolución y ejecución de los mismos que se produzca a lo largo del año.</t>
  </si>
  <si>
    <t>(2) - Exenciones: Becarios, familias numerosas,, matrícula de honor, víctimas de la violencia de género, medallas en olimpiadas, víctimas del terrorismo, fallecidos en acto de servicio.</t>
  </si>
  <si>
    <t xml:space="preserve">       - Bajada de precios públicos cursos 2017/2018 (BOC 23-10-17), 2018/2019  (BOC 24-08-18), 2020/2021 (BOC 23-07-20), 2021/2022 (BOC 30-06-21), 2022/2023 (BOC 05-07-22)</t>
  </si>
  <si>
    <t>total cap.1</t>
  </si>
  <si>
    <t>total cap.4</t>
  </si>
  <si>
    <t>total cap.6</t>
  </si>
  <si>
    <t>total cap.7</t>
  </si>
  <si>
    <t>total cap.9</t>
  </si>
  <si>
    <t>Relación de ingresos y gastos afectados Presupuesto 2023</t>
  </si>
  <si>
    <t>Derechos de matrícula en estudios propios</t>
  </si>
  <si>
    <t>Vic.Títulos Propios y E.D.</t>
  </si>
  <si>
    <t>226.68</t>
  </si>
  <si>
    <t>Títulos propios</t>
  </si>
  <si>
    <t>312.01</t>
  </si>
  <si>
    <t>Derechos de matrícula en CIUC. Cursos de español</t>
  </si>
  <si>
    <t>Centro de Idiomas UC</t>
  </si>
  <si>
    <t>Gastos descentralizados</t>
  </si>
  <si>
    <t>313.02</t>
  </si>
  <si>
    <t>Actividades deportivas</t>
  </si>
  <si>
    <t>Serv.Deportes</t>
  </si>
  <si>
    <t>Capítulo 2</t>
  </si>
  <si>
    <t>Actividades Deportivas</t>
  </si>
  <si>
    <t>314.03</t>
  </si>
  <si>
    <t>Cursos Study Abroad/Real Summer</t>
  </si>
  <si>
    <t>226.83</t>
  </si>
  <si>
    <t>Cursos Study Abroad</t>
  </si>
  <si>
    <t>Convenios y contratos art.83 LOU</t>
  </si>
  <si>
    <t>Conv.y Proyectos Invest.</t>
  </si>
  <si>
    <t>VA11-VFTQ-VFHI-640</t>
  </si>
  <si>
    <t>Proyectos y C. art.83 LOU</t>
  </si>
  <si>
    <t>329.75</t>
  </si>
  <si>
    <t>COIE Prácticas en empresas</t>
  </si>
  <si>
    <t>COIE</t>
  </si>
  <si>
    <t xml:space="preserve">488.10 </t>
  </si>
  <si>
    <t>Prácticas profesionales en empresas (aport.empresas)</t>
  </si>
  <si>
    <t>Venta de fotocopias</t>
  </si>
  <si>
    <t>Facultad de Ciencias</t>
  </si>
  <si>
    <t>Servicio de reprografía</t>
  </si>
  <si>
    <t>Facultad de Medicina</t>
  </si>
  <si>
    <t>ETS  de Ing.Caminos, C. y P.</t>
  </si>
  <si>
    <t>ETS Ing.Indust.y Teleco.</t>
  </si>
  <si>
    <t>ETS  Náutica</t>
  </si>
  <si>
    <t>452.11</t>
  </si>
  <si>
    <t>Servicio Cántabro de Salud. Plazas vinculadas</t>
  </si>
  <si>
    <t>Plazas vinculadas</t>
  </si>
  <si>
    <t>452.03</t>
  </si>
  <si>
    <t>Consejería de Univ., Igualdad, Cultura y Deporte</t>
  </si>
  <si>
    <t>Vic. Cultura</t>
  </si>
  <si>
    <t>ZD03-226.90</t>
  </si>
  <si>
    <t>Universidad por la igualdad</t>
  </si>
  <si>
    <t>ZD04-226.90</t>
  </si>
  <si>
    <t>Aula Isabel Torres</t>
  </si>
  <si>
    <t>ZD05-226.90</t>
  </si>
  <si>
    <t>Cursos de Verano y E.U.</t>
  </si>
  <si>
    <t>452.05</t>
  </si>
  <si>
    <t>Consejería de Desarrollo Rural, G.P.A. y M.Amb.</t>
  </si>
  <si>
    <t>452.12</t>
  </si>
  <si>
    <t>Consejería de Innovación, Industria, Transp. y C.</t>
  </si>
  <si>
    <t>452.13</t>
  </si>
  <si>
    <t>Servicio Cántabro de Empleo</t>
  </si>
  <si>
    <t>452.14</t>
  </si>
  <si>
    <t>Consejería de Empleo y Políticas Sociales</t>
  </si>
  <si>
    <t>452.16</t>
  </si>
  <si>
    <t>ICASS</t>
  </si>
  <si>
    <t>Vic.Estudiantes</t>
  </si>
  <si>
    <t>ZD06-226.90</t>
  </si>
  <si>
    <t>Ayudas alumnos con discapacidad</t>
  </si>
  <si>
    <t>Ayuntamientos</t>
  </si>
  <si>
    <t>479.01</t>
  </si>
  <si>
    <t>Empresas privadas (Cursos de Verano)</t>
  </si>
  <si>
    <t>470.01</t>
  </si>
  <si>
    <t>Banco Santander</t>
  </si>
  <si>
    <t>Vic. Estudiantes</t>
  </si>
  <si>
    <t>QBSN-499.99</t>
  </si>
  <si>
    <t>Convenio Banco Santander</t>
  </si>
  <si>
    <t>Vic.Cultura, P. Social</t>
  </si>
  <si>
    <t>QBSN-488.99</t>
  </si>
  <si>
    <t>QBSN-649</t>
  </si>
  <si>
    <t>Servicio de Informática</t>
  </si>
  <si>
    <t>Biblioteca</t>
  </si>
  <si>
    <t>QBSN-226.89</t>
  </si>
  <si>
    <t>QBSN-226.90</t>
  </si>
  <si>
    <t>Vic.Transf.del Conocim.</t>
  </si>
  <si>
    <t>QBSN- 487.01</t>
  </si>
  <si>
    <t>QBSN-487.73</t>
  </si>
  <si>
    <t>Vic.Campus, S. y T.D.</t>
  </si>
  <si>
    <t>Escuela Infantil UC</t>
  </si>
  <si>
    <t>Gastos Centr.Sº Financ.</t>
  </si>
  <si>
    <t>QBSN-629</t>
  </si>
  <si>
    <t>Admon. Del Estado para investigación</t>
  </si>
  <si>
    <t>VCYT-643</t>
  </si>
  <si>
    <t>Proyectos convocatorias nacionales</t>
  </si>
  <si>
    <t>VCYT-644</t>
  </si>
  <si>
    <t>VCYT-646</t>
  </si>
  <si>
    <t>Otras convocatorias competitivas nacionales</t>
  </si>
  <si>
    <t>AEI. Programa de Contratos y Ayudas</t>
  </si>
  <si>
    <t xml:space="preserve">Programa P.investigador en formación predoctoral "Concepción Arenal-BIO" </t>
  </si>
  <si>
    <t>Prog. Juan de la Cierva. Formación</t>
  </si>
  <si>
    <t>Prog. Ramón y Cajal</t>
  </si>
  <si>
    <t>Prog. Juan de la Cierva. Incorporación</t>
  </si>
  <si>
    <t>Contratos programa técnicos MINECO</t>
  </si>
  <si>
    <t>MCIU. Programa de Contratos y ayudas</t>
  </si>
  <si>
    <t>641.22</t>
  </si>
  <si>
    <t>Estancias FPU</t>
  </si>
  <si>
    <t>641.23</t>
  </si>
  <si>
    <t>Programa de movilidad José Castillejo</t>
  </si>
  <si>
    <t>641.25</t>
  </si>
  <si>
    <t xml:space="preserve">Estancias investig. senior en el extranjero </t>
  </si>
  <si>
    <t>Prog.formacion profesorado univ.FPU</t>
  </si>
  <si>
    <t>Prog. Beatriz Galindo</t>
  </si>
  <si>
    <t>752.01</t>
  </si>
  <si>
    <t>Convenio Parlamento de Cantabria</t>
  </si>
  <si>
    <t>VPAR-648</t>
  </si>
  <si>
    <t>Actuaciones Parlamento de Cantabria</t>
  </si>
  <si>
    <t>752.03</t>
  </si>
  <si>
    <t>Inst.Prehistoria</t>
  </si>
  <si>
    <t>ZD01-226.90</t>
  </si>
  <si>
    <t>Monografías sobre arqueología</t>
  </si>
  <si>
    <t>H092-649</t>
  </si>
  <si>
    <t>Trabajos investigación en La Garma</t>
  </si>
  <si>
    <t>H093-649</t>
  </si>
  <si>
    <t>Trabajos investigación en El Mirón</t>
  </si>
  <si>
    <t>Vic. Cultura, P.S. y R.I</t>
  </si>
  <si>
    <t>U067-649</t>
  </si>
  <si>
    <t>Cátedra de Igualdad y Estudios de Género</t>
  </si>
  <si>
    <t>Transferencia del conocimiento 2022</t>
  </si>
  <si>
    <t>752.04</t>
  </si>
  <si>
    <t>Consejería de Obras Públicas, Ord. Territorio y Urb.</t>
  </si>
  <si>
    <t>Servicio Deportes</t>
  </si>
  <si>
    <t>ZD02-629</t>
  </si>
  <si>
    <t>Programa biceps</t>
  </si>
  <si>
    <t>Otras Transf.de Capital de Instituc. s/fines lucro</t>
  </si>
  <si>
    <t>Otras Convocatorias</t>
  </si>
  <si>
    <t>Programa Marco Europeo de Investigación</t>
  </si>
  <si>
    <t>VCEE-645</t>
  </si>
  <si>
    <t>Programa Marco Europeo de investigación</t>
  </si>
  <si>
    <t>Proyectos Europeos FEDER</t>
  </si>
  <si>
    <t>Programa Europeo de investigación (FEDER)</t>
  </si>
  <si>
    <t>Proyectos Europeos Erasmus +</t>
  </si>
  <si>
    <t>Programa Europeo de investigación Erasmus +</t>
  </si>
  <si>
    <t>Fondos Next Generation</t>
  </si>
  <si>
    <t>60-NA22-642.09</t>
  </si>
  <si>
    <t>Programa Investigo Regional</t>
  </si>
  <si>
    <t>60-NMEN-226.90</t>
  </si>
  <si>
    <t>Programa Mentoría Social</t>
  </si>
  <si>
    <t>NREC-642.50</t>
  </si>
  <si>
    <t>Programa Recualificación</t>
  </si>
  <si>
    <t>Proyectos Estratégicos</t>
  </si>
  <si>
    <t>Proyectos Colaboración Público Privada</t>
  </si>
  <si>
    <t>Programación Conjunta Internacional-PCIN</t>
  </si>
  <si>
    <t>Pruebas de Concepto</t>
  </si>
  <si>
    <t>Redes y Gestores</t>
  </si>
  <si>
    <t>Proyectos de transición ecológica</t>
  </si>
  <si>
    <t>Otros Proyectos y Actuaciones PRTR</t>
  </si>
  <si>
    <t>Serv.de Infraestructuras</t>
  </si>
  <si>
    <t>PIRE-630</t>
  </si>
  <si>
    <t>Programa PIRED</t>
  </si>
  <si>
    <t>Reintegro de préstamos</t>
  </si>
  <si>
    <t>89as</t>
  </si>
  <si>
    <t>Gastos Sociales Personal</t>
  </si>
  <si>
    <t>Anticipo de haberes</t>
  </si>
  <si>
    <t>total cap.2</t>
  </si>
  <si>
    <t>total cap.8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</si>
</sst>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 style="thin">
        <color theme="4"/>
      </bottom>
      <diagonal/>
    </border>
    <border>
      <left/>
      <right/>
      <top style="thin">
        <color auto="1"/>
      </top>
      <bottom style="thin">
        <color theme="4"/>
      </bottom>
      <diagonal/>
    </border>
    <border>
      <left style="double">
        <color auto="1"/>
      </left>
      <right/>
      <top style="thin">
        <color auto="1"/>
      </top>
      <bottom style="thin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theme="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auto="1"/>
      </top>
      <bottom/>
      <diagonal/>
    </border>
    <border>
      <left style="thin">
        <color theme="4" tint="-0.499984740745262"/>
      </left>
      <right style="thin">
        <color auto="1"/>
      </right>
      <top style="thin">
        <color auto="1"/>
      </top>
      <bottom style="thin">
        <color theme="4" tint="-0.499984740745262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1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1" applyFont="1" applyFill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3" fontId="0" fillId="0" borderId="9" xfId="0" applyNumberFormat="1" applyBorder="1"/>
    <xf numFmtId="3" fontId="0" fillId="0" borderId="0" xfId="0" applyNumberFormat="1"/>
    <xf numFmtId="0" fontId="0" fillId="0" borderId="11" xfId="0" applyBorder="1" applyAlignment="1">
      <alignment horizontal="center"/>
    </xf>
    <xf numFmtId="0" fontId="6" fillId="0" borderId="12" xfId="1" applyFont="1" applyFill="1" applyBorder="1"/>
    <xf numFmtId="3" fontId="0" fillId="0" borderId="5" xfId="0" applyNumberFormat="1" applyBorder="1"/>
    <xf numFmtId="3" fontId="0" fillId="0" borderId="13" xfId="0" applyNumberFormat="1" applyBorder="1"/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/>
    <xf numFmtId="3" fontId="0" fillId="0" borderId="11" xfId="0" applyNumberFormat="1" applyBorder="1"/>
    <xf numFmtId="41" fontId="0" fillId="0" borderId="0" xfId="0" applyNumberFormat="1"/>
    <xf numFmtId="0" fontId="0" fillId="0" borderId="14" xfId="0" applyBorder="1" applyAlignment="1">
      <alignment horizontal="center"/>
    </xf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/>
    <xf numFmtId="41" fontId="0" fillId="0" borderId="19" xfId="0" applyNumberFormat="1" applyBorder="1"/>
    <xf numFmtId="3" fontId="0" fillId="0" borderId="19" xfId="0" applyNumberFormat="1" applyBorder="1"/>
    <xf numFmtId="0" fontId="6" fillId="0" borderId="11" xfId="1" applyFont="1" applyFill="1" applyBorder="1"/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14" xfId="0" applyBorder="1"/>
    <xf numFmtId="3" fontId="0" fillId="0" borderId="14" xfId="0" applyNumberFormat="1" applyBorder="1"/>
    <xf numFmtId="0" fontId="6" fillId="0" borderId="9" xfId="1" applyFont="1" applyFill="1" applyBorder="1"/>
    <xf numFmtId="3" fontId="0" fillId="0" borderId="22" xfId="0" applyNumberFormat="1" applyBorder="1"/>
    <xf numFmtId="0" fontId="0" fillId="0" borderId="23" xfId="0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9" xfId="0" applyFill="1" applyBorder="1"/>
    <xf numFmtId="41" fontId="0" fillId="0" borderId="9" xfId="0" applyNumberFormat="1" applyBorder="1"/>
    <xf numFmtId="0" fontId="6" fillId="0" borderId="14" xfId="1" applyFont="1" applyFill="1" applyBorder="1"/>
    <xf numFmtId="3" fontId="0" fillId="0" borderId="24" xfId="0" applyNumberFormat="1" applyBorder="1"/>
    <xf numFmtId="3" fontId="0" fillId="0" borderId="0" xfId="0" applyNumberFormat="1" applyBorder="1"/>
    <xf numFmtId="0" fontId="0" fillId="0" borderId="14" xfId="0" applyBorder="1" applyAlignment="1">
      <alignment horizontal="left"/>
    </xf>
    <xf numFmtId="0" fontId="6" fillId="0" borderId="0" xfId="2" applyFont="1" applyBorder="1"/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0" xfId="2" applyFont="1" applyBorder="1" applyAlignment="1">
      <alignment wrapText="1"/>
    </xf>
    <xf numFmtId="3" fontId="0" fillId="0" borderId="14" xfId="0" applyNumberFormat="1" applyBorder="1" applyAlignment="1">
      <alignment vertical="center"/>
    </xf>
    <xf numFmtId="0" fontId="6" fillId="3" borderId="0" xfId="2" applyFont="1" applyFill="1" applyBorder="1"/>
    <xf numFmtId="0" fontId="0" fillId="0" borderId="19" xfId="0" applyBorder="1" applyAlignment="1">
      <alignment horizontal="center"/>
    </xf>
    <xf numFmtId="0" fontId="6" fillId="0" borderId="19" xfId="1" applyFont="1" applyFill="1" applyBorder="1"/>
    <xf numFmtId="3" fontId="6" fillId="4" borderId="19" xfId="0" applyNumberFormat="1" applyFont="1" applyFill="1" applyBorder="1" applyAlignment="1">
      <alignment horizontal="left" wrapText="1"/>
    </xf>
    <xf numFmtId="3" fontId="0" fillId="0" borderId="23" xfId="0" applyNumberFormat="1" applyBorder="1" applyAlignment="1">
      <alignment horizontal="center"/>
    </xf>
    <xf numFmtId="3" fontId="0" fillId="0" borderId="9" xfId="0" applyNumberFormat="1" applyBorder="1" applyAlignment="1">
      <alignment horizontal="left"/>
    </xf>
    <xf numFmtId="0" fontId="6" fillId="0" borderId="24" xfId="1" applyFont="1" applyFill="1" applyBorder="1"/>
    <xf numFmtId="3" fontId="0" fillId="0" borderId="25" xfId="0" applyNumberFormat="1" applyBorder="1" applyAlignment="1">
      <alignment horizontal="center"/>
    </xf>
    <xf numFmtId="3" fontId="0" fillId="0" borderId="14" xfId="0" applyNumberFormat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0" xfId="0" applyFill="1" applyBorder="1"/>
    <xf numFmtId="3" fontId="0" fillId="3" borderId="14" xfId="0" applyNumberFormat="1" applyFill="1" applyBorder="1"/>
    <xf numFmtId="0" fontId="0" fillId="0" borderId="25" xfId="0" applyBorder="1" applyAlignment="1">
      <alignment horizontal="center"/>
    </xf>
    <xf numFmtId="0" fontId="6" fillId="0" borderId="0" xfId="1" applyFont="1" applyBorder="1"/>
    <xf numFmtId="0" fontId="0" fillId="0" borderId="25" xfId="0" applyBorder="1" applyAlignment="1">
      <alignment horizontal="center" vertical="center"/>
    </xf>
    <xf numFmtId="0" fontId="6" fillId="0" borderId="24" xfId="1" applyFont="1" applyFill="1" applyBorder="1" applyAlignment="1">
      <alignment wrapText="1"/>
    </xf>
    <xf numFmtId="3" fontId="0" fillId="0" borderId="14" xfId="0" applyNumberFormat="1" applyBorder="1" applyAlignment="1"/>
    <xf numFmtId="0" fontId="6" fillId="0" borderId="15" xfId="1" applyFont="1" applyFill="1" applyBorder="1"/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19" xfId="1" applyFont="1" applyFill="1" applyBorder="1" applyAlignment="1">
      <alignment wrapText="1"/>
    </xf>
    <xf numFmtId="3" fontId="0" fillId="0" borderId="18" xfId="0" applyNumberFormat="1" applyBorder="1" applyAlignment="1">
      <alignment vertical="center"/>
    </xf>
    <xf numFmtId="0" fontId="7" fillId="0" borderId="0" xfId="0" applyFont="1" applyAlignment="1">
      <alignment textRotation="180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3" fontId="2" fillId="2" borderId="28" xfId="0" applyNumberFormat="1" applyFont="1" applyFill="1" applyBorder="1"/>
    <xf numFmtId="3" fontId="2" fillId="2" borderId="29" xfId="0" applyNumberFormat="1" applyFont="1" applyFill="1" applyBorder="1"/>
    <xf numFmtId="3" fontId="2" fillId="2" borderId="30" xfId="0" applyNumberFormat="1" applyFont="1" applyFill="1" applyBorder="1" applyAlignment="1">
      <alignment horizontal="center"/>
    </xf>
    <xf numFmtId="3" fontId="2" fillId="2" borderId="27" xfId="0" applyNumberFormat="1" applyFont="1" applyFill="1" applyBorder="1" applyAlignment="1">
      <alignment horizontal="left"/>
    </xf>
    <xf numFmtId="3" fontId="2" fillId="2" borderId="27" xfId="0" applyNumberFormat="1" applyFont="1" applyFill="1" applyBorder="1"/>
    <xf numFmtId="3" fontId="0" fillId="3" borderId="24" xfId="0" applyNumberFormat="1" applyFill="1" applyBorder="1"/>
    <xf numFmtId="3" fontId="0" fillId="0" borderId="21" xfId="0" applyNumberFormat="1" applyBorder="1"/>
    <xf numFmtId="0" fontId="8" fillId="3" borderId="0" xfId="0" applyFont="1" applyFill="1"/>
    <xf numFmtId="3" fontId="6" fillId="3" borderId="0" xfId="0" applyNumberFormat="1" applyFont="1" applyFill="1"/>
    <xf numFmtId="3" fontId="0" fillId="0" borderId="18" xfId="0" applyNumberFormat="1" applyBorder="1"/>
    <xf numFmtId="0" fontId="6" fillId="3" borderId="0" xfId="0" applyFont="1" applyFill="1"/>
    <xf numFmtId="3" fontId="4" fillId="2" borderId="15" xfId="0" applyNumberFormat="1" applyFont="1" applyFill="1" applyBorder="1"/>
    <xf numFmtId="3" fontId="2" fillId="2" borderId="18" xfId="0" applyNumberFormat="1" applyFont="1" applyFill="1" applyBorder="1"/>
    <xf numFmtId="3" fontId="8" fillId="3" borderId="0" xfId="0" applyNumberFormat="1" applyFont="1" applyFill="1"/>
    <xf numFmtId="3" fontId="0" fillId="3" borderId="0" xfId="0" applyNumberFormat="1" applyFill="1"/>
    <xf numFmtId="3" fontId="0" fillId="0" borderId="0" xfId="0" applyNumberFormat="1" applyAlignment="1">
      <alignment horizontal="left"/>
    </xf>
    <xf numFmtId="41" fontId="0" fillId="0" borderId="0" xfId="0" applyNumberFormat="1" applyAlignment="1">
      <alignment horizontal="left"/>
    </xf>
    <xf numFmtId="0" fontId="0" fillId="0" borderId="5" xfId="0" applyBorder="1" applyAlignment="1">
      <alignment horizontal="left"/>
    </xf>
    <xf numFmtId="3" fontId="0" fillId="0" borderId="6" xfId="0" applyNumberFormat="1" applyBorder="1"/>
    <xf numFmtId="0" fontId="0" fillId="0" borderId="6" xfId="0" applyBorder="1" applyAlignment="1">
      <alignment horizontal="left"/>
    </xf>
    <xf numFmtId="0" fontId="0" fillId="0" borderId="6" xfId="0" applyBorder="1"/>
    <xf numFmtId="3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3" borderId="6" xfId="0" applyFill="1" applyBorder="1"/>
    <xf numFmtId="0" fontId="6" fillId="3" borderId="10" xfId="1" applyFont="1" applyFill="1" applyBorder="1"/>
    <xf numFmtId="3" fontId="6" fillId="0" borderId="15" xfId="0" applyNumberFormat="1" applyFont="1" applyBorder="1"/>
    <xf numFmtId="0" fontId="6" fillId="0" borderId="19" xfId="0" applyFont="1" applyBorder="1" applyAlignment="1">
      <alignment horizontal="left"/>
    </xf>
    <xf numFmtId="3" fontId="6" fillId="0" borderId="19" xfId="0" applyNumberFormat="1" applyFont="1" applyBorder="1"/>
    <xf numFmtId="3" fontId="6" fillId="0" borderId="5" xfId="0" applyNumberFormat="1" applyFont="1" applyBorder="1"/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left"/>
    </xf>
    <xf numFmtId="3" fontId="6" fillId="0" borderId="11" xfId="0" applyNumberFormat="1" applyFont="1" applyBorder="1"/>
    <xf numFmtId="0" fontId="6" fillId="0" borderId="5" xfId="0" applyFont="1" applyBorder="1" applyAlignment="1">
      <alignment horizontal="left"/>
    </xf>
    <xf numFmtId="3" fontId="6" fillId="0" borderId="6" xfId="0" applyNumberFormat="1" applyFont="1" applyBorder="1"/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left"/>
    </xf>
    <xf numFmtId="0" fontId="6" fillId="0" borderId="11" xfId="0" applyFont="1" applyBorder="1"/>
    <xf numFmtId="3" fontId="9" fillId="0" borderId="0" xfId="0" applyNumberFormat="1" applyFont="1"/>
    <xf numFmtId="0" fontId="6" fillId="0" borderId="2" xfId="0" applyFont="1" applyBorder="1" applyAlignment="1">
      <alignment horizontal="left"/>
    </xf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/>
    <xf numFmtId="3" fontId="6" fillId="0" borderId="9" xfId="0" applyNumberFormat="1" applyFont="1" applyBorder="1"/>
    <xf numFmtId="0" fontId="6" fillId="0" borderId="0" xfId="0" applyFont="1" applyBorder="1" applyAlignment="1">
      <alignment horizontal="left"/>
    </xf>
    <xf numFmtId="3" fontId="6" fillId="0" borderId="24" xfId="0" applyNumberFormat="1" applyFont="1" applyBorder="1"/>
    <xf numFmtId="3" fontId="6" fillId="0" borderId="0" xfId="0" applyNumberFormat="1" applyFont="1" applyBorder="1"/>
    <xf numFmtId="0" fontId="6" fillId="0" borderId="14" xfId="2" applyFont="1" applyBorder="1"/>
    <xf numFmtId="0" fontId="6" fillId="0" borderId="14" xfId="0" applyFont="1" applyBorder="1"/>
    <xf numFmtId="3" fontId="6" fillId="0" borderId="14" xfId="0" applyNumberFormat="1" applyFont="1" applyBorder="1"/>
    <xf numFmtId="0" fontId="6" fillId="0" borderId="0" xfId="2" applyFont="1" applyFill="1" applyBorder="1"/>
    <xf numFmtId="0" fontId="6" fillId="0" borderId="6" xfId="1" applyFont="1" applyFill="1" applyBorder="1"/>
    <xf numFmtId="3" fontId="6" fillId="0" borderId="13" xfId="0" applyNumberFormat="1" applyFont="1" applyBorder="1"/>
    <xf numFmtId="0" fontId="6" fillId="0" borderId="0" xfId="1" applyFont="1" applyFill="1" applyBorder="1"/>
    <xf numFmtId="0" fontId="6" fillId="0" borderId="32" xfId="1" applyFont="1" applyFill="1" applyBorder="1"/>
    <xf numFmtId="0" fontId="6" fillId="3" borderId="12" xfId="1" applyFont="1" applyFill="1" applyBorder="1" applyAlignment="1">
      <alignment vertical="center"/>
    </xf>
    <xf numFmtId="49" fontId="6" fillId="0" borderId="10" xfId="1" applyNumberFormat="1" applyFont="1" applyFill="1" applyBorder="1"/>
    <xf numFmtId="49" fontId="6" fillId="0" borderId="12" xfId="1" applyNumberFormat="1" applyFont="1" applyFill="1" applyBorder="1"/>
    <xf numFmtId="49" fontId="6" fillId="0" borderId="0" xfId="1" applyNumberFormat="1" applyFont="1" applyFill="1" applyBorder="1"/>
    <xf numFmtId="49" fontId="6" fillId="0" borderId="16" xfId="1" applyNumberFormat="1" applyFont="1" applyFill="1" applyBorder="1"/>
    <xf numFmtId="3" fontId="6" fillId="0" borderId="16" xfId="0" applyNumberFormat="1" applyFont="1" applyBorder="1"/>
    <xf numFmtId="3" fontId="6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left"/>
    </xf>
    <xf numFmtId="0" fontId="6" fillId="0" borderId="19" xfId="0" applyFont="1" applyBorder="1"/>
    <xf numFmtId="0" fontId="6" fillId="3" borderId="12" xfId="1" applyFont="1" applyFill="1" applyBorder="1"/>
    <xf numFmtId="0" fontId="6" fillId="0" borderId="14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3" fontId="1" fillId="0" borderId="0" xfId="0" applyNumberFormat="1" applyFont="1" applyBorder="1"/>
    <xf numFmtId="3" fontId="6" fillId="0" borderId="9" xfId="0" applyNumberFormat="1" applyFont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4" xfId="0" applyFont="1" applyFill="1" applyBorder="1"/>
    <xf numFmtId="3" fontId="6" fillId="3" borderId="14" xfId="0" applyNumberFormat="1" applyFont="1" applyFill="1" applyBorder="1"/>
    <xf numFmtId="0" fontId="1" fillId="0" borderId="24" xfId="0" applyFont="1" applyBorder="1" applyAlignment="1">
      <alignment horizontal="left"/>
    </xf>
    <xf numFmtId="3" fontId="1" fillId="0" borderId="24" xfId="0" applyNumberFormat="1" applyFont="1" applyBorder="1"/>
    <xf numFmtId="3" fontId="1" fillId="0" borderId="14" xfId="0" applyNumberFormat="1" applyFont="1" applyBorder="1"/>
    <xf numFmtId="3" fontId="6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9" xfId="0" applyNumberFormat="1" applyFont="1" applyBorder="1"/>
    <xf numFmtId="0" fontId="6" fillId="0" borderId="1" xfId="0" applyFont="1" applyBorder="1" applyAlignment="1">
      <alignment horizontal="left"/>
    </xf>
    <xf numFmtId="3" fontId="6" fillId="3" borderId="1" xfId="0" applyNumberFormat="1" applyFont="1" applyFill="1" applyBorder="1"/>
    <xf numFmtId="0" fontId="6" fillId="0" borderId="0" xfId="0" applyFont="1" applyAlignment="1">
      <alignment horizontal="left"/>
    </xf>
    <xf numFmtId="3" fontId="1" fillId="0" borderId="2" xfId="0" applyNumberFormat="1" applyFont="1" applyBorder="1"/>
    <xf numFmtId="0" fontId="6" fillId="3" borderId="9" xfId="0" applyFont="1" applyFill="1" applyBorder="1" applyAlignment="1">
      <alignment horizontal="left"/>
    </xf>
    <xf numFmtId="0" fontId="6" fillId="3" borderId="9" xfId="0" applyFont="1" applyFill="1" applyBorder="1"/>
    <xf numFmtId="0" fontId="6" fillId="0" borderId="0" xfId="2" applyFont="1" applyBorder="1" applyAlignment="1">
      <alignment vertical="center" wrapText="1"/>
    </xf>
    <xf numFmtId="0" fontId="6" fillId="3" borderId="0" xfId="0" applyFont="1" applyFill="1" applyBorder="1"/>
    <xf numFmtId="3" fontId="1" fillId="0" borderId="0" xfId="0" applyNumberFormat="1" applyFont="1"/>
    <xf numFmtId="0" fontId="6" fillId="3" borderId="32" xfId="1" applyFont="1" applyFill="1" applyBorder="1" applyAlignment="1">
      <alignment horizontal="center"/>
    </xf>
    <xf numFmtId="0" fontId="6" fillId="0" borderId="33" xfId="1" applyFont="1" applyFill="1" applyBorder="1"/>
    <xf numFmtId="3" fontId="6" fillId="0" borderId="22" xfId="0" applyNumberFormat="1" applyFont="1" applyBorder="1"/>
    <xf numFmtId="0" fontId="1" fillId="0" borderId="9" xfId="0" applyFont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0" fontId="6" fillId="0" borderId="0" xfId="0" applyFont="1"/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6" fillId="0" borderId="6" xfId="0" applyFont="1" applyBorder="1" applyAlignment="1">
      <alignment horizontal="left"/>
    </xf>
    <xf numFmtId="0" fontId="6" fillId="0" borderId="6" xfId="0" applyFont="1" applyBorder="1"/>
    <xf numFmtId="0" fontId="6" fillId="3" borderId="10" xfId="1" applyFont="1" applyFill="1" applyBorder="1" applyAlignment="1">
      <alignment vertical="center"/>
    </xf>
    <xf numFmtId="3" fontId="6" fillId="0" borderId="34" xfId="0" applyNumberFormat="1" applyFont="1" applyBorder="1"/>
    <xf numFmtId="0" fontId="6" fillId="0" borderId="15" xfId="0" applyFont="1" applyBorder="1" applyAlignment="1">
      <alignment horizontal="left"/>
    </xf>
    <xf numFmtId="0" fontId="6" fillId="0" borderId="18" xfId="0" applyFont="1" applyBorder="1"/>
    <xf numFmtId="3" fontId="6" fillId="0" borderId="0" xfId="0" applyNumberFormat="1" applyFont="1" applyBorder="1" applyAlignment="1">
      <alignment horizontal="left"/>
    </xf>
    <xf numFmtId="0" fontId="6" fillId="0" borderId="21" xfId="0" applyFont="1" applyBorder="1"/>
    <xf numFmtId="3" fontId="6" fillId="0" borderId="21" xfId="0" applyNumberFormat="1" applyFont="1" applyBorder="1"/>
    <xf numFmtId="3" fontId="6" fillId="0" borderId="16" xfId="0" applyNumberFormat="1" applyFont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3" fontId="6" fillId="0" borderId="18" xfId="0" applyNumberFormat="1" applyFont="1" applyBorder="1"/>
    <xf numFmtId="3" fontId="2" fillId="2" borderId="15" xfId="0" applyNumberFormat="1" applyFont="1" applyFill="1" applyBorder="1"/>
    <xf numFmtId="3" fontId="2" fillId="2" borderId="6" xfId="0" applyNumberFormat="1" applyFont="1" applyFill="1" applyBorder="1"/>
    <xf numFmtId="3" fontId="2" fillId="2" borderId="35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left"/>
    </xf>
    <xf numFmtId="3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3">
    <cellStyle name="Normal" xfId="0" builtinId="0"/>
    <cellStyle name="Normal 2 2" xfId="1" xr:uid="{2E63629F-E977-4E95-AFE4-78AC52761DB4}"/>
    <cellStyle name="Normal 3" xfId="2" xr:uid="{E9C228EA-6859-4649-9231-CC79AFA803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cion%20presupuestos/PRESUPUESTOS/Presupuesto%202023/trabajo%20excel%202023/ANEXO%20V-%20P23%20UFG%20compara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ccion%20presupuestos/PRESUPUESTOS/Presupuesto%202023/62%20%20Copia%20de%20BORRADOR%20INGRESOS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mparativo 22-23"/>
      <sheetName val="texto"/>
      <sheetName val="resumen presupuesto"/>
      <sheetName val="resumen presup.18-23 (2)"/>
      <sheetName val="afectados ingresos"/>
      <sheetName val="afectados Contrato Programa"/>
      <sheetName val="No afectados"/>
      <sheetName val="gastos no afect.ufg"/>
      <sheetName val="tit.ingresos"/>
      <sheetName val="c.programa 2013-2023 final"/>
      <sheetName val="sec.88"/>
      <sheetName val="portada gastos"/>
      <sheetName val="PORT.CAP.1"/>
      <sheetName val="Capitulo 1º"/>
      <sheetName val="89gp"/>
      <sheetName val="89as"/>
      <sheetName val="tit.gastos"/>
      <sheetName val="regas "/>
      <sheetName val="tit.ufg"/>
      <sheetName val="DPTOS GRADO"/>
      <sheetName val="centros 229"/>
      <sheetName val=" c.estudiantes"/>
      <sheetName val="repro."/>
      <sheetName val="37"/>
      <sheetName val="52"/>
      <sheetName val="54"/>
      <sheetName val="55"/>
      <sheetName val="56"/>
      <sheetName val="60"/>
      <sheetName val="61"/>
      <sheetName val="62"/>
      <sheetName val="62-BIS"/>
      <sheetName val="64"/>
      <sheetName val="65"/>
      <sheetName val="67"/>
      <sheetName val="68 "/>
      <sheetName val="69"/>
      <sheetName val="70"/>
      <sheetName val="71"/>
      <sheetName val="72"/>
      <sheetName val="73"/>
      <sheetName val="74"/>
      <sheetName val="75"/>
      <sheetName val="76"/>
      <sheetName val="79"/>
      <sheetName val="81"/>
      <sheetName val="82"/>
      <sheetName val="84 SCTI"/>
      <sheetName val="85RE"/>
      <sheetName val="85CO"/>
      <sheetName val="86"/>
      <sheetName val="87"/>
      <sheetName val="89GE"/>
      <sheetName val="89IN"/>
      <sheetName val="89SF"/>
    </sheetNames>
    <sheetDataSet>
      <sheetData sheetId="0"/>
      <sheetData sheetId="1"/>
      <sheetData sheetId="2"/>
      <sheetData sheetId="3"/>
      <sheetData sheetId="4"/>
      <sheetData sheetId="5">
        <row r="97">
          <cell r="D97">
            <v>28581964.73</v>
          </cell>
          <cell r="K97">
            <v>28581964.73</v>
          </cell>
        </row>
      </sheetData>
      <sheetData sheetId="6">
        <row r="41">
          <cell r="K41">
            <v>86987509</v>
          </cell>
        </row>
        <row r="58">
          <cell r="H58">
            <v>485000</v>
          </cell>
        </row>
        <row r="59">
          <cell r="H59">
            <v>7300636</v>
          </cell>
        </row>
      </sheetData>
      <sheetData sheetId="7"/>
      <sheetData sheetId="8">
        <row r="44">
          <cell r="E44">
            <v>15730347.800000001</v>
          </cell>
        </row>
      </sheetData>
      <sheetData sheetId="9"/>
      <sheetData sheetId="10"/>
      <sheetData sheetId="11">
        <row r="29">
          <cell r="E29">
            <v>1100000</v>
          </cell>
        </row>
        <row r="35">
          <cell r="E35">
            <v>114100</v>
          </cell>
        </row>
        <row r="39">
          <cell r="E39">
            <v>100000</v>
          </cell>
        </row>
        <row r="50">
          <cell r="E50">
            <v>3900000</v>
          </cell>
        </row>
        <row r="66">
          <cell r="E66">
            <v>200000</v>
          </cell>
        </row>
        <row r="73">
          <cell r="E73">
            <v>67000</v>
          </cell>
        </row>
        <row r="96">
          <cell r="E96">
            <v>74778750</v>
          </cell>
        </row>
        <row r="97">
          <cell r="E97">
            <v>4328123</v>
          </cell>
        </row>
        <row r="98">
          <cell r="E98">
            <v>210000</v>
          </cell>
        </row>
        <row r="99">
          <cell r="E99">
            <v>275000</v>
          </cell>
        </row>
        <row r="100">
          <cell r="E100">
            <v>1485000</v>
          </cell>
        </row>
        <row r="102">
          <cell r="E102">
            <v>351000</v>
          </cell>
        </row>
        <row r="110">
          <cell r="E110">
            <v>15000</v>
          </cell>
        </row>
        <row r="112">
          <cell r="E112">
            <v>1100000</v>
          </cell>
        </row>
        <row r="114">
          <cell r="E114">
            <v>16000</v>
          </cell>
        </row>
        <row r="116">
          <cell r="E116">
            <v>10000</v>
          </cell>
        </row>
        <row r="118">
          <cell r="E118">
            <v>10000</v>
          </cell>
        </row>
        <row r="121">
          <cell r="E121">
            <v>26500</v>
          </cell>
        </row>
        <row r="124">
          <cell r="E124">
            <v>259500</v>
          </cell>
        </row>
        <row r="127">
          <cell r="E127">
            <v>1217020</v>
          </cell>
        </row>
        <row r="129">
          <cell r="E129">
            <v>10000</v>
          </cell>
        </row>
        <row r="137">
          <cell r="E137">
            <v>5603304</v>
          </cell>
        </row>
        <row r="151">
          <cell r="E151">
            <v>2474103</v>
          </cell>
        </row>
        <row r="157">
          <cell r="E157">
            <v>1110924</v>
          </cell>
        </row>
        <row r="164">
          <cell r="E164">
            <v>4000000</v>
          </cell>
        </row>
        <row r="165">
          <cell r="E165">
            <v>3395636</v>
          </cell>
        </row>
        <row r="167">
          <cell r="E167">
            <v>60000</v>
          </cell>
        </row>
        <row r="168">
          <cell r="E168">
            <v>296468</v>
          </cell>
        </row>
        <row r="174">
          <cell r="E174">
            <v>10000</v>
          </cell>
        </row>
        <row r="177">
          <cell r="E177">
            <v>235147</v>
          </cell>
        </row>
        <row r="182">
          <cell r="E182">
            <v>1984768</v>
          </cell>
        </row>
        <row r="184">
          <cell r="E184">
            <v>694281</v>
          </cell>
        </row>
        <row r="186">
          <cell r="E186">
            <v>343857</v>
          </cell>
        </row>
        <row r="187">
          <cell r="E187">
            <v>7248216.7300000004</v>
          </cell>
        </row>
        <row r="202">
          <cell r="E202">
            <v>100000</v>
          </cell>
        </row>
      </sheetData>
      <sheetData sheetId="12"/>
      <sheetData sheetId="13"/>
      <sheetData sheetId="14">
        <row r="7">
          <cell r="E7">
            <v>1100000</v>
          </cell>
        </row>
      </sheetData>
      <sheetData sheetId="15"/>
      <sheetData sheetId="16">
        <row r="8">
          <cell r="F8">
            <v>100000</v>
          </cell>
        </row>
      </sheetData>
      <sheetData sheetId="17"/>
      <sheetData sheetId="18"/>
      <sheetData sheetId="19"/>
      <sheetData sheetId="20"/>
      <sheetData sheetId="21">
        <row r="24">
          <cell r="E24">
            <v>225000</v>
          </cell>
        </row>
      </sheetData>
      <sheetData sheetId="22"/>
      <sheetData sheetId="23">
        <row r="6">
          <cell r="F6">
            <v>20000</v>
          </cell>
        </row>
        <row r="7">
          <cell r="F7">
            <v>12000</v>
          </cell>
        </row>
        <row r="8">
          <cell r="F8">
            <v>15000</v>
          </cell>
        </row>
        <row r="9">
          <cell r="F9">
            <v>10000</v>
          </cell>
        </row>
        <row r="10">
          <cell r="F10">
            <v>10000</v>
          </cell>
        </row>
      </sheetData>
      <sheetData sheetId="24"/>
      <sheetData sheetId="25">
        <row r="16">
          <cell r="E16">
            <v>180000</v>
          </cell>
        </row>
      </sheetData>
      <sheetData sheetId="26">
        <row r="18">
          <cell r="E18">
            <v>9000</v>
          </cell>
        </row>
        <row r="22">
          <cell r="E22">
            <v>90000</v>
          </cell>
        </row>
      </sheetData>
      <sheetData sheetId="27">
        <row r="22">
          <cell r="E22">
            <v>85000</v>
          </cell>
        </row>
      </sheetData>
      <sheetData sheetId="28"/>
      <sheetData sheetId="29">
        <row r="21">
          <cell r="D21">
            <v>21500</v>
          </cell>
        </row>
        <row r="22">
          <cell r="D22">
            <v>50000</v>
          </cell>
        </row>
        <row r="29">
          <cell r="F29">
            <v>69300</v>
          </cell>
        </row>
        <row r="35">
          <cell r="F35">
            <v>104231.73</v>
          </cell>
        </row>
      </sheetData>
      <sheetData sheetId="30">
        <row r="19">
          <cell r="D19">
            <v>3000</v>
          </cell>
        </row>
        <row r="20">
          <cell r="D20">
            <v>2000</v>
          </cell>
        </row>
        <row r="23">
          <cell r="F23">
            <v>4410</v>
          </cell>
        </row>
        <row r="27">
          <cell r="F27">
            <v>30000</v>
          </cell>
        </row>
      </sheetData>
      <sheetData sheetId="31">
        <row r="76">
          <cell r="C76">
            <v>60000</v>
          </cell>
        </row>
        <row r="78">
          <cell r="E78">
            <v>166500</v>
          </cell>
        </row>
      </sheetData>
      <sheetData sheetId="32">
        <row r="10">
          <cell r="F10">
            <v>3900000</v>
          </cell>
        </row>
        <row r="15">
          <cell r="D15">
            <v>3449133</v>
          </cell>
        </row>
        <row r="20">
          <cell r="D20">
            <v>72999</v>
          </cell>
        </row>
        <row r="23">
          <cell r="D23">
            <v>287931</v>
          </cell>
        </row>
        <row r="25">
          <cell r="D25">
            <v>150103</v>
          </cell>
        </row>
        <row r="28">
          <cell r="D28">
            <v>256009</v>
          </cell>
        </row>
        <row r="30">
          <cell r="D30">
            <v>1885083</v>
          </cell>
        </row>
        <row r="32">
          <cell r="D32">
            <v>41477</v>
          </cell>
        </row>
        <row r="34">
          <cell r="D34">
            <v>55872</v>
          </cell>
        </row>
        <row r="37">
          <cell r="D37">
            <v>1504171</v>
          </cell>
        </row>
        <row r="41">
          <cell r="F41">
            <v>1984768</v>
          </cell>
        </row>
        <row r="42">
          <cell r="F42">
            <v>694281</v>
          </cell>
        </row>
        <row r="43">
          <cell r="F43">
            <v>343857</v>
          </cell>
        </row>
        <row r="45">
          <cell r="D45">
            <v>400000</v>
          </cell>
        </row>
        <row r="48">
          <cell r="D48">
            <v>235147</v>
          </cell>
        </row>
        <row r="49">
          <cell r="D49">
            <v>182468</v>
          </cell>
        </row>
      </sheetData>
      <sheetData sheetId="33">
        <row r="22">
          <cell r="E22">
            <v>15300</v>
          </cell>
        </row>
        <row r="24">
          <cell r="E24">
            <v>500000</v>
          </cell>
        </row>
        <row r="26">
          <cell r="C26">
            <v>200000</v>
          </cell>
        </row>
        <row r="27">
          <cell r="C27">
            <v>50000</v>
          </cell>
        </row>
      </sheetData>
      <sheetData sheetId="34"/>
      <sheetData sheetId="35">
        <row r="19">
          <cell r="D19">
            <v>18000</v>
          </cell>
        </row>
        <row r="21">
          <cell r="D21">
            <v>18000</v>
          </cell>
        </row>
        <row r="22">
          <cell r="D22">
            <v>8000</v>
          </cell>
        </row>
        <row r="27">
          <cell r="D27">
            <v>600000</v>
          </cell>
        </row>
        <row r="28">
          <cell r="D28">
            <v>450000</v>
          </cell>
        </row>
      </sheetData>
      <sheetData sheetId="36">
        <row r="23">
          <cell r="D23">
            <v>13500</v>
          </cell>
        </row>
        <row r="37">
          <cell r="F37">
            <v>74000</v>
          </cell>
        </row>
      </sheetData>
      <sheetData sheetId="37">
        <row r="16">
          <cell r="E16">
            <v>15000</v>
          </cell>
        </row>
        <row r="20">
          <cell r="E20">
            <v>15000</v>
          </cell>
        </row>
        <row r="28">
          <cell r="E28">
            <v>1100000</v>
          </cell>
        </row>
      </sheetData>
      <sheetData sheetId="38">
        <row r="16">
          <cell r="F16">
            <v>27000</v>
          </cell>
        </row>
      </sheetData>
      <sheetData sheetId="39">
        <row r="19">
          <cell r="E19">
            <v>25000</v>
          </cell>
        </row>
        <row r="44">
          <cell r="E44">
            <v>10000</v>
          </cell>
        </row>
      </sheetData>
      <sheetData sheetId="40"/>
      <sheetData sheetId="41">
        <row r="28">
          <cell r="F28">
            <v>100000</v>
          </cell>
        </row>
        <row r="38">
          <cell r="F38">
            <v>275000</v>
          </cell>
        </row>
        <row r="39">
          <cell r="F39">
            <v>180000</v>
          </cell>
        </row>
        <row r="43">
          <cell r="D43">
            <v>50000</v>
          </cell>
        </row>
        <row r="44">
          <cell r="F44">
            <v>9720</v>
          </cell>
        </row>
      </sheetData>
      <sheetData sheetId="42">
        <row r="4">
          <cell r="E4">
            <v>174776</v>
          </cell>
        </row>
      </sheetData>
      <sheetData sheetId="43">
        <row r="18">
          <cell r="F18">
            <v>200000</v>
          </cell>
        </row>
      </sheetData>
      <sheetData sheetId="44">
        <row r="17">
          <cell r="F17">
            <v>41760</v>
          </cell>
        </row>
      </sheetData>
      <sheetData sheetId="45">
        <row r="13">
          <cell r="E13">
            <v>6930</v>
          </cell>
        </row>
      </sheetData>
      <sheetData sheetId="46">
        <row r="18">
          <cell r="E18">
            <v>210000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>
        <row r="28">
          <cell r="E28">
            <v>1092000</v>
          </cell>
        </row>
        <row r="30">
          <cell r="C30">
            <v>1002636</v>
          </cell>
        </row>
        <row r="31">
          <cell r="C31">
            <v>3045138</v>
          </cell>
        </row>
      </sheetData>
      <sheetData sheetId="55">
        <row r="11">
          <cell r="C11">
            <v>300000</v>
          </cell>
        </row>
        <row r="12">
          <cell r="C12">
            <v>134600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62"/>
    </sheetNames>
    <sheetDataSet>
      <sheetData sheetId="0">
        <row r="6">
          <cell r="I6">
            <v>2700</v>
          </cell>
        </row>
        <row r="21">
          <cell r="F21">
            <v>133147</v>
          </cell>
        </row>
        <row r="27">
          <cell r="E27">
            <v>45000</v>
          </cell>
        </row>
        <row r="28">
          <cell r="E28">
            <v>45000</v>
          </cell>
        </row>
        <row r="29">
          <cell r="E29">
            <v>45000</v>
          </cell>
        </row>
        <row r="31">
          <cell r="E31">
            <v>25096</v>
          </cell>
          <cell r="F31">
            <v>1566904</v>
          </cell>
        </row>
        <row r="32">
          <cell r="E32">
            <v>10500</v>
          </cell>
          <cell r="F32">
            <v>249500</v>
          </cell>
        </row>
        <row r="33">
          <cell r="E33">
            <v>236300</v>
          </cell>
          <cell r="F33">
            <v>1700</v>
          </cell>
        </row>
        <row r="34">
          <cell r="E34">
            <v>156100</v>
          </cell>
          <cell r="F34">
            <v>24500</v>
          </cell>
        </row>
        <row r="35">
          <cell r="E35">
            <v>227700</v>
          </cell>
          <cell r="F35">
            <v>24000</v>
          </cell>
        </row>
        <row r="36">
          <cell r="E36">
            <v>232100</v>
          </cell>
          <cell r="F36">
            <v>15300</v>
          </cell>
        </row>
        <row r="37">
          <cell r="E37">
            <v>195720</v>
          </cell>
          <cell r="F37">
            <v>0</v>
          </cell>
        </row>
        <row r="38">
          <cell r="E38">
            <v>112000</v>
          </cell>
          <cell r="F38">
            <v>35650</v>
          </cell>
        </row>
        <row r="39">
          <cell r="E39">
            <v>88260</v>
          </cell>
          <cell r="F39">
            <v>17050</v>
          </cell>
        </row>
        <row r="40">
          <cell r="E40">
            <v>83752</v>
          </cell>
          <cell r="F40">
            <v>7500</v>
          </cell>
        </row>
        <row r="41">
          <cell r="E41">
            <v>170928</v>
          </cell>
          <cell r="F41">
            <v>8984</v>
          </cell>
        </row>
        <row r="42">
          <cell r="E42">
            <v>170928</v>
          </cell>
          <cell r="F42">
            <v>0</v>
          </cell>
        </row>
        <row r="43">
          <cell r="E43">
            <v>26300</v>
          </cell>
          <cell r="F43">
            <v>3734</v>
          </cell>
        </row>
        <row r="44">
          <cell r="E44">
            <v>69600</v>
          </cell>
          <cell r="F44">
            <v>7230</v>
          </cell>
        </row>
        <row r="45">
          <cell r="E45">
            <v>139200</v>
          </cell>
          <cell r="F45">
            <v>0</v>
          </cell>
        </row>
        <row r="46">
          <cell r="E46">
            <v>33720</v>
          </cell>
          <cell r="F46">
            <v>8182</v>
          </cell>
        </row>
        <row r="47">
          <cell r="E47">
            <v>542150</v>
          </cell>
          <cell r="F47">
            <v>200942</v>
          </cell>
        </row>
        <row r="48">
          <cell r="E48">
            <v>232350</v>
          </cell>
          <cell r="F48">
            <v>0</v>
          </cell>
        </row>
        <row r="49">
          <cell r="E49">
            <v>135000</v>
          </cell>
          <cell r="F49">
            <v>55000</v>
          </cell>
        </row>
        <row r="50">
          <cell r="E50">
            <v>80056</v>
          </cell>
          <cell r="F50">
            <v>30000</v>
          </cell>
        </row>
        <row r="51">
          <cell r="E51">
            <v>135000</v>
          </cell>
          <cell r="F51">
            <v>55000</v>
          </cell>
        </row>
        <row r="52">
          <cell r="E52">
            <v>30667</v>
          </cell>
          <cell r="F52">
            <v>4150</v>
          </cell>
        </row>
        <row r="53">
          <cell r="E53">
            <v>91500</v>
          </cell>
          <cell r="F53">
            <v>13122</v>
          </cell>
        </row>
        <row r="54">
          <cell r="E54">
            <v>45100</v>
          </cell>
          <cell r="F54">
            <v>28453</v>
          </cell>
        </row>
        <row r="55">
          <cell r="E55">
            <v>42000</v>
          </cell>
          <cell r="F55">
            <v>30438</v>
          </cell>
        </row>
        <row r="56">
          <cell r="E56">
            <v>69000</v>
          </cell>
          <cell r="F56">
            <v>49193</v>
          </cell>
        </row>
        <row r="57">
          <cell r="E57">
            <v>69000</v>
          </cell>
          <cell r="F57">
            <v>0</v>
          </cell>
        </row>
        <row r="58">
          <cell r="E58">
            <v>1299373</v>
          </cell>
        </row>
        <row r="61">
          <cell r="F61">
            <v>136321</v>
          </cell>
        </row>
        <row r="64">
          <cell r="F64">
            <v>170000</v>
          </cell>
        </row>
        <row r="72">
          <cell r="F72">
            <v>95000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D3EAF-BC70-4DCD-A1CE-EE63BEB4934C}">
  <dimension ref="A2:O62"/>
  <sheetViews>
    <sheetView tabSelected="1" view="pageBreakPreview" zoomScaleNormal="100" zoomScaleSheetLayoutView="100" workbookViewId="0">
      <selection activeCell="B30" sqref="B30:K30"/>
    </sheetView>
  </sheetViews>
  <sheetFormatPr baseColWidth="10" defaultRowHeight="15" x14ac:dyDescent="0.25"/>
  <cols>
    <col min="1" max="1" width="2.140625" customWidth="1"/>
    <col min="2" max="2" width="11.42578125" style="2"/>
    <col min="3" max="3" width="43.28515625" style="2" customWidth="1"/>
    <col min="4" max="4" width="12" customWidth="1"/>
    <col min="5" max="5" width="2" customWidth="1"/>
    <col min="6" max="6" width="6.140625" style="2" customWidth="1"/>
    <col min="7" max="7" width="23.28515625" style="3" customWidth="1"/>
    <col min="8" max="8" width="22.85546875" style="3" customWidth="1"/>
    <col min="9" max="9" width="47.5703125" customWidth="1"/>
    <col min="10" max="10" width="10.140625" customWidth="1"/>
    <col min="13" max="13" width="16" customWidth="1"/>
    <col min="15" max="15" width="13" bestFit="1" customWidth="1"/>
  </cols>
  <sheetData>
    <row r="2" spans="2:15" ht="18.75" x14ac:dyDescent="0.25">
      <c r="B2" s="1" t="s">
        <v>0</v>
      </c>
    </row>
    <row r="3" spans="2:15" ht="7.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</row>
    <row r="5" spans="2:15" ht="24.95" customHeight="1" x14ac:dyDescent="0.25">
      <c r="B5" s="208" t="s">
        <v>1</v>
      </c>
      <c r="C5" s="209"/>
      <c r="D5" s="209"/>
      <c r="E5" s="5"/>
      <c r="F5" s="6"/>
      <c r="G5" s="7"/>
      <c r="H5" s="208" t="s">
        <v>2</v>
      </c>
      <c r="I5" s="209"/>
      <c r="J5" s="209"/>
      <c r="K5" s="210"/>
    </row>
    <row r="6" spans="2:15" ht="24.95" customHeight="1" x14ac:dyDescent="0.25">
      <c r="B6" s="8" t="s">
        <v>3</v>
      </c>
      <c r="C6" s="9" t="s">
        <v>4</v>
      </c>
      <c r="D6" s="9" t="s">
        <v>5</v>
      </c>
      <c r="E6" s="9"/>
      <c r="F6" s="10" t="s">
        <v>6</v>
      </c>
      <c r="G6" s="11"/>
      <c r="H6" s="12" t="s">
        <v>3</v>
      </c>
      <c r="I6" s="9" t="s">
        <v>4</v>
      </c>
      <c r="J6" s="13"/>
      <c r="K6" s="14" t="s">
        <v>5</v>
      </c>
    </row>
    <row r="7" spans="2:15" ht="21.95" customHeight="1" x14ac:dyDescent="0.25">
      <c r="B7" s="15" t="s">
        <v>7</v>
      </c>
      <c r="C7" s="16" t="s">
        <v>8</v>
      </c>
      <c r="D7" s="17">
        <f>+[1]sec.88!E96</f>
        <v>74778750</v>
      </c>
      <c r="E7" s="18"/>
      <c r="F7" s="19">
        <v>89</v>
      </c>
      <c r="G7" s="20" t="s">
        <v>9</v>
      </c>
      <c r="H7" s="21" t="s">
        <v>10</v>
      </c>
      <c r="I7" s="20" t="s">
        <v>11</v>
      </c>
      <c r="J7" s="22"/>
      <c r="K7" s="23">
        <f>+[1]sec.88!E96</f>
        <v>74778750</v>
      </c>
      <c r="M7" s="24"/>
    </row>
    <row r="8" spans="2:15" ht="21.95" customHeight="1" x14ac:dyDescent="0.25">
      <c r="B8" s="25" t="s">
        <v>12</v>
      </c>
      <c r="C8" s="26" t="s">
        <v>13</v>
      </c>
      <c r="D8" s="27">
        <f>+[1]sec.88!E97</f>
        <v>4328123</v>
      </c>
      <c r="E8" s="28"/>
      <c r="F8" s="29">
        <v>89</v>
      </c>
      <c r="G8" s="30" t="s">
        <v>9</v>
      </c>
      <c r="H8" s="31" t="s">
        <v>10</v>
      </c>
      <c r="I8" s="32" t="s">
        <v>14</v>
      </c>
      <c r="J8" s="32"/>
      <c r="K8" s="33">
        <f>+[1]sec.88!E97</f>
        <v>4328123</v>
      </c>
      <c r="N8" s="24"/>
      <c r="O8" s="34"/>
    </row>
    <row r="9" spans="2:15" ht="21.95" customHeight="1" x14ac:dyDescent="0.25">
      <c r="B9" s="35" t="s">
        <v>15</v>
      </c>
      <c r="C9" s="16" t="s">
        <v>16</v>
      </c>
      <c r="D9" s="36">
        <f>+[1]sec.88!E98</f>
        <v>210000</v>
      </c>
      <c r="E9" s="37"/>
      <c r="F9" s="38">
        <v>81</v>
      </c>
      <c r="G9" s="39" t="s">
        <v>17</v>
      </c>
      <c r="H9" s="40" t="s">
        <v>18</v>
      </c>
      <c r="I9" s="41" t="s">
        <v>16</v>
      </c>
      <c r="J9" s="42"/>
      <c r="K9" s="43">
        <f>+'[1]81'!E18</f>
        <v>210000</v>
      </c>
    </row>
    <row r="10" spans="2:15" ht="20.100000000000001" customHeight="1" x14ac:dyDescent="0.25">
      <c r="B10" s="25" t="s">
        <v>19</v>
      </c>
      <c r="C10" s="44" t="s">
        <v>20</v>
      </c>
      <c r="D10" s="27">
        <f>+[1]sec.88!E99</f>
        <v>275000</v>
      </c>
      <c r="E10" s="37"/>
      <c r="F10" s="45">
        <v>73</v>
      </c>
      <c r="G10" s="46" t="s">
        <v>21</v>
      </c>
      <c r="H10" s="47" t="s">
        <v>22</v>
      </c>
      <c r="I10" s="48" t="s">
        <v>23</v>
      </c>
      <c r="J10" s="49"/>
      <c r="K10" s="49">
        <f>+'[1]73'!F38</f>
        <v>275000</v>
      </c>
      <c r="N10" s="24"/>
    </row>
    <row r="11" spans="2:15" ht="20.100000000000001" customHeight="1" x14ac:dyDescent="0.25">
      <c r="B11" s="15" t="s">
        <v>24</v>
      </c>
      <c r="C11" s="50" t="s">
        <v>25</v>
      </c>
      <c r="D11" s="17">
        <f>+[1]sec.88!E164</f>
        <v>4000000</v>
      </c>
      <c r="E11" s="51"/>
      <c r="F11" s="52"/>
      <c r="G11" s="21"/>
      <c r="H11" s="53"/>
      <c r="I11" s="54"/>
      <c r="J11" s="55"/>
      <c r="K11" s="23">
        <f>SUM(J12:J30)</f>
        <v>4000000</v>
      </c>
      <c r="M11" s="24"/>
      <c r="O11">
        <f>39585+16995+16000+30000+75000+16000+170000+48679+20000+225514+378192</f>
        <v>1035965</v>
      </c>
    </row>
    <row r="12" spans="2:15" ht="20.100000000000001" customHeight="1" x14ac:dyDescent="0.25">
      <c r="B12" s="35"/>
      <c r="C12" s="56"/>
      <c r="D12" s="57"/>
      <c r="E12" s="58"/>
      <c r="F12" s="45">
        <v>62</v>
      </c>
      <c r="G12" s="46" t="s">
        <v>26</v>
      </c>
      <c r="H12" s="59" t="s">
        <v>27</v>
      </c>
      <c r="I12" s="60" t="s">
        <v>28</v>
      </c>
      <c r="J12" s="49">
        <f>+'[2]ingresos 62'!$F$21</f>
        <v>133147</v>
      </c>
      <c r="K12" s="49"/>
      <c r="M12" s="24"/>
    </row>
    <row r="13" spans="2:15" ht="20.100000000000001" customHeight="1" x14ac:dyDescent="0.25">
      <c r="B13" s="35"/>
      <c r="C13" s="56"/>
      <c r="D13" s="57"/>
      <c r="E13" s="58"/>
      <c r="F13" s="45">
        <v>67</v>
      </c>
      <c r="G13" s="46" t="s">
        <v>29</v>
      </c>
      <c r="H13" s="59">
        <v>628</v>
      </c>
      <c r="I13" s="60" t="s">
        <v>30</v>
      </c>
      <c r="J13" s="49">
        <f>+'[1]67'!D27</f>
        <v>600000</v>
      </c>
      <c r="K13" s="49"/>
      <c r="M13" s="24"/>
    </row>
    <row r="14" spans="2:15" ht="35.1" customHeight="1" x14ac:dyDescent="0.25">
      <c r="B14" s="35"/>
      <c r="C14" s="56"/>
      <c r="D14" s="57"/>
      <c r="E14" s="58"/>
      <c r="F14" s="61">
        <v>62</v>
      </c>
      <c r="G14" s="62" t="s">
        <v>26</v>
      </c>
      <c r="H14" s="63" t="s">
        <v>31</v>
      </c>
      <c r="I14" s="64" t="s">
        <v>32</v>
      </c>
      <c r="J14" s="65">
        <f>+'[2]ingresos 62'!$F$31</f>
        <v>1566904</v>
      </c>
      <c r="K14" s="49"/>
      <c r="M14" s="24"/>
    </row>
    <row r="15" spans="2:15" ht="20.100000000000001" customHeight="1" x14ac:dyDescent="0.25">
      <c r="B15" s="35"/>
      <c r="C15" s="56"/>
      <c r="D15" s="57"/>
      <c r="E15" s="58"/>
      <c r="F15" s="45">
        <v>62</v>
      </c>
      <c r="G15" s="46" t="s">
        <v>26</v>
      </c>
      <c r="H15" s="59" t="s">
        <v>33</v>
      </c>
      <c r="I15" s="60" t="s">
        <v>34</v>
      </c>
      <c r="J15" s="49">
        <f>+'[2]ingresos 62'!$F$32</f>
        <v>249500</v>
      </c>
      <c r="K15" s="49"/>
    </row>
    <row r="16" spans="2:15" ht="20.100000000000001" customHeight="1" x14ac:dyDescent="0.25">
      <c r="B16" s="35"/>
      <c r="C16" s="56"/>
      <c r="D16" s="57"/>
      <c r="E16" s="58"/>
      <c r="F16" s="45">
        <v>62</v>
      </c>
      <c r="G16" s="46" t="s">
        <v>26</v>
      </c>
      <c r="H16" s="59" t="s">
        <v>35</v>
      </c>
      <c r="I16" s="60" t="s">
        <v>36</v>
      </c>
      <c r="J16" s="49">
        <f>+'[2]ingresos 62'!$F$33+'[2]ingresos 62'!$F$34+'[2]ingresos 62'!$F$35+'[2]ingresos 62'!$F$36+'[2]ingresos 62'!$F$37</f>
        <v>65500</v>
      </c>
      <c r="K16" s="49"/>
    </row>
    <row r="17" spans="2:12" ht="20.100000000000001" customHeight="1" x14ac:dyDescent="0.25">
      <c r="B17" s="35"/>
      <c r="C17" s="56"/>
      <c r="D17" s="57"/>
      <c r="E17" s="58"/>
      <c r="F17" s="45">
        <v>62</v>
      </c>
      <c r="G17" s="46" t="s">
        <v>26</v>
      </c>
      <c r="H17" s="59" t="s">
        <v>37</v>
      </c>
      <c r="I17" s="60" t="s">
        <v>38</v>
      </c>
      <c r="J17" s="49">
        <f>+'[2]ingresos 62'!$F$38+'[2]ingresos 62'!$F$39+'[2]ingresos 62'!$F$40+'[2]ingresos 62'!$F$41+'[2]ingresos 62'!$F$42</f>
        <v>69184</v>
      </c>
      <c r="K17" s="49"/>
    </row>
    <row r="18" spans="2:12" ht="20.100000000000001" customHeight="1" x14ac:dyDescent="0.25">
      <c r="B18" s="35"/>
      <c r="C18" s="56"/>
      <c r="D18" s="57"/>
      <c r="E18" s="58"/>
      <c r="F18" s="45">
        <v>68</v>
      </c>
      <c r="G18" s="59" t="s">
        <v>39</v>
      </c>
      <c r="H18" s="59" t="s">
        <v>37</v>
      </c>
      <c r="I18" s="60" t="s">
        <v>38</v>
      </c>
      <c r="J18" s="49">
        <f>+'[1]68 '!F37</f>
        <v>74000</v>
      </c>
      <c r="K18" s="49"/>
    </row>
    <row r="19" spans="2:12" ht="20.100000000000001" customHeight="1" x14ac:dyDescent="0.25">
      <c r="B19" s="35"/>
      <c r="C19" s="56"/>
      <c r="D19" s="57"/>
      <c r="E19" s="58"/>
      <c r="F19" s="45">
        <v>62</v>
      </c>
      <c r="G19" s="46" t="s">
        <v>26</v>
      </c>
      <c r="H19" s="59" t="s">
        <v>40</v>
      </c>
      <c r="I19" s="66" t="s">
        <v>41</v>
      </c>
      <c r="J19" s="49">
        <f>+'[2]ingresos 62'!$F$43+'[2]ingresos 62'!$F$44+'[2]ingresos 62'!$F$45</f>
        <v>10964</v>
      </c>
      <c r="K19" s="49"/>
      <c r="L19" t="s">
        <v>42</v>
      </c>
    </row>
    <row r="20" spans="2:12" ht="20.100000000000001" customHeight="1" x14ac:dyDescent="0.25">
      <c r="B20" s="35"/>
      <c r="C20" s="56"/>
      <c r="D20" s="57"/>
      <c r="E20" s="58"/>
      <c r="F20" s="45">
        <v>62</v>
      </c>
      <c r="G20" s="46" t="s">
        <v>26</v>
      </c>
      <c r="H20" s="59" t="s">
        <v>43</v>
      </c>
      <c r="I20" s="60" t="s">
        <v>44</v>
      </c>
      <c r="J20" s="49">
        <f>+'[2]ingresos 62'!$F$46+'[2]ingresos 62'!$F$47+'[2]ingresos 62'!$F$48</f>
        <v>209124</v>
      </c>
      <c r="K20" s="49"/>
    </row>
    <row r="21" spans="2:12" ht="20.100000000000001" customHeight="1" x14ac:dyDescent="0.25">
      <c r="B21" s="35"/>
      <c r="C21" s="56"/>
      <c r="D21" s="57"/>
      <c r="E21" s="58"/>
      <c r="F21" s="45">
        <v>62</v>
      </c>
      <c r="G21" s="46" t="s">
        <v>26</v>
      </c>
      <c r="H21" s="59" t="s">
        <v>45</v>
      </c>
      <c r="I21" s="60" t="s">
        <v>46</v>
      </c>
      <c r="J21" s="49">
        <f>+'[2]ingresos 62'!$F$49+'[2]ingresos 62'!$F$50+'[2]ingresos 62'!$F$51</f>
        <v>140000</v>
      </c>
      <c r="K21" s="49"/>
    </row>
    <row r="22" spans="2:12" ht="20.100000000000001" customHeight="1" x14ac:dyDescent="0.25">
      <c r="B22" s="35"/>
      <c r="C22" s="56"/>
      <c r="D22" s="57"/>
      <c r="E22" s="58"/>
      <c r="F22" s="45">
        <v>62</v>
      </c>
      <c r="G22" s="46" t="s">
        <v>26</v>
      </c>
      <c r="H22" s="59" t="s">
        <v>47</v>
      </c>
      <c r="I22" s="66" t="s">
        <v>48</v>
      </c>
      <c r="J22" s="49">
        <f>+'[2]ingresos 62'!$F$52+'[2]ingresos 62'!$F$53</f>
        <v>17272</v>
      </c>
      <c r="K22" s="49"/>
      <c r="L22" t="s">
        <v>42</v>
      </c>
    </row>
    <row r="23" spans="2:12" ht="20.100000000000001" customHeight="1" x14ac:dyDescent="0.25">
      <c r="B23" s="35"/>
      <c r="C23" s="56"/>
      <c r="D23" s="57"/>
      <c r="E23" s="58"/>
      <c r="F23" s="45">
        <v>62</v>
      </c>
      <c r="G23" s="46" t="s">
        <v>26</v>
      </c>
      <c r="H23" s="59" t="s">
        <v>49</v>
      </c>
      <c r="I23" s="60" t="s">
        <v>50</v>
      </c>
      <c r="J23" s="49">
        <f>+'[2]ingresos 62'!$F$54+'[2]ingresos 62'!$F$55+'[2]ingresos 62'!$F$56+'[2]ingresos 62'!$F$57</f>
        <v>108084</v>
      </c>
      <c r="K23" s="49"/>
    </row>
    <row r="24" spans="2:12" ht="20.100000000000001" hidden="1" customHeight="1" x14ac:dyDescent="0.25">
      <c r="B24" s="35"/>
      <c r="C24" s="56"/>
      <c r="D24" s="57"/>
      <c r="E24" s="58"/>
      <c r="F24" s="45"/>
      <c r="G24" s="46"/>
      <c r="H24" s="59"/>
      <c r="I24" s="60"/>
      <c r="J24" s="49"/>
      <c r="K24" s="49"/>
    </row>
    <row r="25" spans="2:12" ht="20.100000000000001" customHeight="1" x14ac:dyDescent="0.25">
      <c r="B25" s="35"/>
      <c r="C25" s="56"/>
      <c r="D25" s="57"/>
      <c r="E25" s="58"/>
      <c r="F25" s="45">
        <v>52</v>
      </c>
      <c r="G25" s="46" t="s">
        <v>51</v>
      </c>
      <c r="H25" s="59" t="s">
        <v>52</v>
      </c>
      <c r="I25" s="60" t="s">
        <v>53</v>
      </c>
      <c r="J25" s="49">
        <f>+'[1]52'!E16</f>
        <v>180000</v>
      </c>
      <c r="K25" s="49"/>
    </row>
    <row r="26" spans="2:12" ht="20.100000000000001" customHeight="1" x14ac:dyDescent="0.25">
      <c r="B26" s="35"/>
      <c r="C26" s="56"/>
      <c r="D26" s="57"/>
      <c r="E26" s="58"/>
      <c r="F26" s="45">
        <v>54</v>
      </c>
      <c r="G26" s="46" t="s">
        <v>54</v>
      </c>
      <c r="H26" s="59" t="s">
        <v>52</v>
      </c>
      <c r="I26" s="60" t="s">
        <v>53</v>
      </c>
      <c r="J26" s="49">
        <f>+'[1]54'!E22</f>
        <v>90000</v>
      </c>
      <c r="K26" s="49"/>
    </row>
    <row r="27" spans="2:12" ht="20.100000000000001" customHeight="1" x14ac:dyDescent="0.25">
      <c r="B27" s="35"/>
      <c r="C27" s="56"/>
      <c r="D27" s="57"/>
      <c r="E27" s="58"/>
      <c r="F27" s="45">
        <v>55</v>
      </c>
      <c r="G27" s="46" t="s">
        <v>55</v>
      </c>
      <c r="H27" s="59" t="s">
        <v>52</v>
      </c>
      <c r="I27" s="60" t="s">
        <v>53</v>
      </c>
      <c r="J27" s="49">
        <f>+'[1]55'!E22</f>
        <v>85000</v>
      </c>
      <c r="K27" s="49"/>
    </row>
    <row r="28" spans="2:12" ht="20.100000000000001" customHeight="1" x14ac:dyDescent="0.25">
      <c r="B28" s="35"/>
      <c r="C28" s="56"/>
      <c r="D28" s="57"/>
      <c r="E28" s="58"/>
      <c r="F28" s="45">
        <v>62</v>
      </c>
      <c r="G28" s="46" t="s">
        <v>26</v>
      </c>
      <c r="H28" s="59" t="s">
        <v>56</v>
      </c>
      <c r="I28" s="60" t="s">
        <v>57</v>
      </c>
      <c r="J28" s="49">
        <f>+'[2]ingresos 62'!$F$61</f>
        <v>136321</v>
      </c>
      <c r="K28" s="49"/>
    </row>
    <row r="29" spans="2:12" ht="20.100000000000001" customHeight="1" x14ac:dyDescent="0.25">
      <c r="B29" s="35"/>
      <c r="C29" s="56"/>
      <c r="D29" s="57"/>
      <c r="E29" s="58"/>
      <c r="F29" s="45">
        <v>62</v>
      </c>
      <c r="G29" s="46" t="s">
        <v>26</v>
      </c>
      <c r="H29" s="59" t="s">
        <v>58</v>
      </c>
      <c r="I29" s="60" t="s">
        <v>59</v>
      </c>
      <c r="J29" s="49">
        <f>+'[2]ingresos 62'!$F$64</f>
        <v>170000</v>
      </c>
      <c r="K29" s="49"/>
    </row>
    <row r="30" spans="2:12" ht="20.100000000000001" customHeight="1" x14ac:dyDescent="0.25">
      <c r="B30" s="67"/>
      <c r="C30" s="68"/>
      <c r="D30" s="36"/>
      <c r="E30" s="37"/>
      <c r="F30" s="38">
        <v>62</v>
      </c>
      <c r="G30" s="39" t="s">
        <v>26</v>
      </c>
      <c r="H30" s="40">
        <v>783</v>
      </c>
      <c r="I30" s="69" t="s">
        <v>60</v>
      </c>
      <c r="J30" s="43">
        <f>+'[2]ingresos 62'!$F$72</f>
        <v>95000</v>
      </c>
      <c r="K30" s="43"/>
    </row>
    <row r="31" spans="2:12" ht="21.95" customHeight="1" x14ac:dyDescent="0.25">
      <c r="B31" s="15" t="s">
        <v>61</v>
      </c>
      <c r="C31" s="50" t="s">
        <v>62</v>
      </c>
      <c r="D31" s="17">
        <f>+[1]sec.88!E165</f>
        <v>3395636</v>
      </c>
      <c r="E31" s="18"/>
      <c r="F31" s="70"/>
      <c r="G31" s="71"/>
      <c r="H31" s="53"/>
      <c r="I31" s="54"/>
      <c r="J31" s="49"/>
      <c r="K31" s="23">
        <f>SUM(J32:J40)</f>
        <v>3395636</v>
      </c>
    </row>
    <row r="32" spans="2:12" ht="21.95" customHeight="1" x14ac:dyDescent="0.25">
      <c r="B32" s="35"/>
      <c r="C32" s="72"/>
      <c r="D32" s="57"/>
      <c r="E32" s="58"/>
      <c r="F32" s="73">
        <v>64</v>
      </c>
      <c r="G32" s="74" t="s">
        <v>63</v>
      </c>
      <c r="H32" s="75">
        <v>621</v>
      </c>
      <c r="I32" s="76" t="s">
        <v>64</v>
      </c>
      <c r="J32" s="49">
        <f>+'[1]64'!E24</f>
        <v>500000</v>
      </c>
      <c r="K32" s="49"/>
    </row>
    <row r="33" spans="1:14" ht="21.95" customHeight="1" x14ac:dyDescent="0.25">
      <c r="B33" s="35"/>
      <c r="C33" s="72"/>
      <c r="D33" s="57"/>
      <c r="E33" s="58"/>
      <c r="F33" s="73">
        <v>64</v>
      </c>
      <c r="G33" s="74" t="s">
        <v>63</v>
      </c>
      <c r="H33" s="75" t="s">
        <v>65</v>
      </c>
      <c r="I33" s="76" t="s">
        <v>66</v>
      </c>
      <c r="J33" s="49">
        <f>+'[1]64'!C26</f>
        <v>200000</v>
      </c>
      <c r="K33" s="49"/>
    </row>
    <row r="34" spans="1:14" ht="21.95" customHeight="1" x14ac:dyDescent="0.25">
      <c r="B34" s="35"/>
      <c r="C34" s="72"/>
      <c r="D34" s="57"/>
      <c r="E34" s="58"/>
      <c r="F34" s="73">
        <v>64</v>
      </c>
      <c r="G34" s="74" t="s">
        <v>63</v>
      </c>
      <c r="H34" s="75">
        <v>626</v>
      </c>
      <c r="I34" s="76" t="s">
        <v>67</v>
      </c>
      <c r="J34" s="49">
        <f>+'[1]64'!C27</f>
        <v>50000</v>
      </c>
      <c r="K34" s="49"/>
    </row>
    <row r="35" spans="1:14" ht="21.95" customHeight="1" x14ac:dyDescent="0.25">
      <c r="B35" s="35"/>
      <c r="C35" s="72"/>
      <c r="D35" s="57"/>
      <c r="E35" s="58"/>
      <c r="F35" s="73">
        <v>67</v>
      </c>
      <c r="G35" s="74" t="s">
        <v>29</v>
      </c>
      <c r="H35" s="75">
        <v>625</v>
      </c>
      <c r="I35" s="76" t="s">
        <v>68</v>
      </c>
      <c r="J35" s="77">
        <f>+'[1]67'!D21</f>
        <v>18000</v>
      </c>
      <c r="K35" s="49"/>
      <c r="M35" s="24">
        <f>+K31-D31</f>
        <v>0</v>
      </c>
    </row>
    <row r="36" spans="1:14" ht="21.95" customHeight="1" x14ac:dyDescent="0.25">
      <c r="B36" s="35"/>
      <c r="C36" s="72"/>
      <c r="D36" s="57"/>
      <c r="E36" s="58"/>
      <c r="F36" s="73">
        <v>67</v>
      </c>
      <c r="G36" s="74" t="s">
        <v>29</v>
      </c>
      <c r="H36" s="75">
        <v>626</v>
      </c>
      <c r="I36" s="76" t="s">
        <v>69</v>
      </c>
      <c r="J36" s="77">
        <f>+'[1]67'!D22</f>
        <v>8000</v>
      </c>
      <c r="K36" s="49"/>
      <c r="M36" s="24"/>
    </row>
    <row r="37" spans="1:14" ht="21.95" customHeight="1" x14ac:dyDescent="0.25">
      <c r="B37" s="35"/>
      <c r="C37" s="72"/>
      <c r="D37" s="57"/>
      <c r="E37" s="58"/>
      <c r="F37" s="78">
        <v>68</v>
      </c>
      <c r="G37" s="59" t="s">
        <v>39</v>
      </c>
      <c r="H37" s="59" t="s">
        <v>70</v>
      </c>
      <c r="I37" s="79" t="s">
        <v>71</v>
      </c>
      <c r="J37" s="49">
        <f>+'[1]centros 229'!E24</f>
        <v>225000</v>
      </c>
      <c r="K37" s="49"/>
    </row>
    <row r="38" spans="1:14" ht="45" customHeight="1" x14ac:dyDescent="0.25">
      <c r="B38" s="35"/>
      <c r="C38" s="72"/>
      <c r="D38" s="57"/>
      <c r="E38" s="58"/>
      <c r="F38" s="80" t="s">
        <v>72</v>
      </c>
      <c r="G38" s="63" t="s">
        <v>73</v>
      </c>
      <c r="H38" s="63" t="s">
        <v>74</v>
      </c>
      <c r="I38" s="81" t="s">
        <v>75</v>
      </c>
      <c r="J38" s="65">
        <f>+'[1]89IN'!E28</f>
        <v>1092000</v>
      </c>
      <c r="K38" s="49"/>
    </row>
    <row r="39" spans="1:14" ht="21.95" customHeight="1" x14ac:dyDescent="0.25">
      <c r="B39" s="35"/>
      <c r="C39" s="72"/>
      <c r="D39" s="57"/>
      <c r="E39" s="58"/>
      <c r="F39" s="78" t="s">
        <v>72</v>
      </c>
      <c r="G39" s="59" t="s">
        <v>73</v>
      </c>
      <c r="H39" s="59" t="s">
        <v>76</v>
      </c>
      <c r="I39" s="81" t="s">
        <v>77</v>
      </c>
      <c r="J39" s="82">
        <f>+'[1]89IN'!C30</f>
        <v>1002636</v>
      </c>
      <c r="K39" s="49"/>
      <c r="M39" t="s">
        <v>78</v>
      </c>
    </row>
    <row r="40" spans="1:14" ht="20.100000000000001" customHeight="1" x14ac:dyDescent="0.25">
      <c r="B40" s="67"/>
      <c r="C40" s="83"/>
      <c r="D40" s="36"/>
      <c r="E40" s="37"/>
      <c r="F40" s="84" t="s">
        <v>79</v>
      </c>
      <c r="G40" s="85"/>
      <c r="H40" s="86" t="s">
        <v>80</v>
      </c>
      <c r="I40" s="87" t="s">
        <v>81</v>
      </c>
      <c r="J40" s="88">
        <f>+'[1]89SF'!C11</f>
        <v>300000</v>
      </c>
      <c r="K40" s="43"/>
    </row>
    <row r="41" spans="1:14" ht="30" customHeight="1" x14ac:dyDescent="0.25">
      <c r="A41" s="89"/>
      <c r="B41" s="90"/>
      <c r="C41" s="91" t="s">
        <v>82</v>
      </c>
      <c r="D41" s="92">
        <f>SUM(D7:D39)</f>
        <v>86987509</v>
      </c>
      <c r="E41" s="93"/>
      <c r="F41" s="94"/>
      <c r="G41" s="95"/>
      <c r="H41" s="211" t="s">
        <v>82</v>
      </c>
      <c r="I41" s="212"/>
      <c r="J41" s="213"/>
      <c r="K41" s="96">
        <f>SUM(K7:K39)</f>
        <v>86987509</v>
      </c>
      <c r="M41" s="24">
        <f>+K11-J30+K31</f>
        <v>7300636</v>
      </c>
    </row>
    <row r="42" spans="1:14" ht="21.95" customHeight="1" x14ac:dyDescent="0.25">
      <c r="B42" s="35" t="s">
        <v>83</v>
      </c>
      <c r="C42" s="56" t="s">
        <v>84</v>
      </c>
      <c r="D42" s="97">
        <f>+[1]sec.88!E100</f>
        <v>1485000</v>
      </c>
      <c r="E42" s="98"/>
      <c r="J42" s="99"/>
      <c r="K42" s="100"/>
      <c r="N42" s="24">
        <f>+K41-D41</f>
        <v>0</v>
      </c>
    </row>
    <row r="43" spans="1:14" ht="14.25" customHeight="1" x14ac:dyDescent="0.25">
      <c r="B43" s="67"/>
      <c r="C43" s="68"/>
      <c r="D43" s="36"/>
      <c r="E43" s="101"/>
      <c r="J43" s="99"/>
      <c r="K43" s="102"/>
    </row>
    <row r="44" spans="1:14" ht="30" customHeight="1" x14ac:dyDescent="0.25">
      <c r="B44" s="214" t="s">
        <v>85</v>
      </c>
      <c r="C44" s="215"/>
      <c r="D44" s="103">
        <f>SUM(D41:D43)</f>
        <v>88472509</v>
      </c>
      <c r="E44" s="104"/>
      <c r="J44" s="105"/>
      <c r="K44" s="100"/>
      <c r="L44" s="106">
        <f>+K41-D44</f>
        <v>-1485000</v>
      </c>
    </row>
    <row r="45" spans="1:14" ht="24.95" customHeight="1" x14ac:dyDescent="0.25">
      <c r="A45" s="89"/>
      <c r="B45" s="3" t="s">
        <v>86</v>
      </c>
      <c r="K45" s="24"/>
    </row>
    <row r="46" spans="1:14" ht="24.95" customHeight="1" x14ac:dyDescent="0.25">
      <c r="A46" s="89"/>
      <c r="B46" s="3" t="s">
        <v>87</v>
      </c>
      <c r="K46" s="24"/>
    </row>
    <row r="47" spans="1:14" x14ac:dyDescent="0.25">
      <c r="B47" s="3" t="s">
        <v>88</v>
      </c>
      <c r="K47" s="24"/>
    </row>
    <row r="48" spans="1:14" x14ac:dyDescent="0.25">
      <c r="K48" s="24"/>
    </row>
    <row r="49" spans="4:11" x14ac:dyDescent="0.25">
      <c r="K49" s="24"/>
    </row>
    <row r="50" spans="4:11" x14ac:dyDescent="0.25">
      <c r="K50" s="24"/>
    </row>
    <row r="51" spans="4:11" x14ac:dyDescent="0.25">
      <c r="K51" s="24"/>
    </row>
    <row r="52" spans="4:11" x14ac:dyDescent="0.25">
      <c r="D52" s="58"/>
      <c r="K52" s="24"/>
    </row>
    <row r="53" spans="4:11" x14ac:dyDescent="0.25">
      <c r="I53" s="24">
        <f>+'[1]afectados ingresos'!D97+'afectados Contrato Programa'!D41</f>
        <v>115569473.73</v>
      </c>
      <c r="K53" s="24"/>
    </row>
    <row r="54" spans="4:11" x14ac:dyDescent="0.25">
      <c r="I54" s="24">
        <f>+I53-118206375</f>
        <v>-2636901.2699999958</v>
      </c>
      <c r="K54" s="24"/>
    </row>
    <row r="57" spans="4:11" x14ac:dyDescent="0.25">
      <c r="G57" s="3" t="s">
        <v>89</v>
      </c>
      <c r="H57" s="107">
        <f>+K7+K8</f>
        <v>79106873</v>
      </c>
    </row>
    <row r="58" spans="4:11" x14ac:dyDescent="0.25">
      <c r="G58" s="3" t="s">
        <v>90</v>
      </c>
      <c r="H58" s="108">
        <f>+K9+K10</f>
        <v>485000</v>
      </c>
      <c r="K58" s="24">
        <f>+K41+'[1]afectados ingresos'!K97+'[1]gastos no afect.ufg'!E44</f>
        <v>131299821.53</v>
      </c>
    </row>
    <row r="59" spans="4:11" x14ac:dyDescent="0.25">
      <c r="G59" s="3" t="s">
        <v>91</v>
      </c>
      <c r="H59" s="107">
        <f>+K11-J30+K31</f>
        <v>7300636</v>
      </c>
      <c r="K59" s="24">
        <f>+K58-107796754</f>
        <v>23503067.530000001</v>
      </c>
    </row>
    <row r="60" spans="4:11" x14ac:dyDescent="0.25">
      <c r="G60" s="3" t="s">
        <v>92</v>
      </c>
      <c r="H60" s="107">
        <f>+J30</f>
        <v>95000</v>
      </c>
    </row>
    <row r="61" spans="4:11" x14ac:dyDescent="0.25">
      <c r="G61" s="3" t="s">
        <v>93</v>
      </c>
      <c r="H61" s="107"/>
    </row>
    <row r="62" spans="4:11" x14ac:dyDescent="0.25">
      <c r="H62" s="107">
        <f>SUM(H57:H61)</f>
        <v>86987509</v>
      </c>
      <c r="I62" s="24">
        <f>+K41-H62</f>
        <v>0</v>
      </c>
    </row>
  </sheetData>
  <mergeCells count="4">
    <mergeCell ref="B5:D5"/>
    <mergeCell ref="H5:K5"/>
    <mergeCell ref="H41:J41"/>
    <mergeCell ref="B44:C44"/>
  </mergeCells>
  <printOptions horizontalCentered="1"/>
  <pageMargins left="0.51181102362204722" right="0.51181102362204722" top="1.1417322834645669" bottom="1.1417322834645669" header="0.31496062992125984" footer="0.11811023622047245"/>
  <pageSetup paperSize="9" scale="60" orientation="landscape" r:id="rId1"/>
  <rowBreaks count="1" manualBreakCount="1">
    <brk id="3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A8D8A-8CDE-4C0A-884B-AABBC1707709}">
  <dimension ref="A2:O118"/>
  <sheetViews>
    <sheetView view="pageBreakPreview" topLeftCell="A79" zoomScaleNormal="100" zoomScaleSheetLayoutView="100" workbookViewId="0">
      <selection activeCell="I72" sqref="I72"/>
    </sheetView>
  </sheetViews>
  <sheetFormatPr baseColWidth="10" defaultRowHeight="15" x14ac:dyDescent="0.25"/>
  <cols>
    <col min="1" max="1" width="5.140625" customWidth="1"/>
    <col min="2" max="2" width="11.42578125" style="2"/>
    <col min="3" max="3" width="45.5703125" style="2" customWidth="1"/>
    <col min="4" max="4" width="12" customWidth="1"/>
    <col min="5" max="5" width="2" customWidth="1"/>
    <col min="6" max="6" width="6.140625" style="2" customWidth="1"/>
    <col min="7" max="7" width="24.28515625" style="3" customWidth="1"/>
    <col min="8" max="8" width="22.85546875" style="3" customWidth="1"/>
    <col min="9" max="9" width="47.5703125" customWidth="1"/>
    <col min="10" max="10" width="10.140625" customWidth="1"/>
    <col min="13" max="13" width="16" customWidth="1"/>
    <col min="15" max="15" width="15.28515625" bestFit="1" customWidth="1"/>
  </cols>
  <sheetData>
    <row r="2" spans="2:15" ht="18.75" x14ac:dyDescent="0.25">
      <c r="B2" s="1" t="s">
        <v>94</v>
      </c>
      <c r="C2" s="4"/>
      <c r="D2" s="4"/>
      <c r="E2" s="4"/>
      <c r="F2" s="4"/>
      <c r="G2" s="4"/>
      <c r="H2" s="4"/>
      <c r="I2" s="4"/>
      <c r="J2" s="4"/>
      <c r="K2" s="4"/>
    </row>
    <row r="4" spans="2:15" ht="20.100000000000001" customHeight="1" x14ac:dyDescent="0.25">
      <c r="B4" s="208" t="s">
        <v>1</v>
      </c>
      <c r="C4" s="209"/>
      <c r="D4" s="209"/>
      <c r="E4" s="5"/>
      <c r="F4" s="6"/>
      <c r="G4" s="7"/>
      <c r="H4" s="208" t="s">
        <v>2</v>
      </c>
      <c r="I4" s="209"/>
      <c r="J4" s="209"/>
      <c r="K4" s="210"/>
    </row>
    <row r="5" spans="2:15" ht="20.100000000000001" customHeight="1" x14ac:dyDescent="0.25">
      <c r="B5" s="8" t="s">
        <v>3</v>
      </c>
      <c r="C5" s="9" t="s">
        <v>4</v>
      </c>
      <c r="D5" s="9" t="s">
        <v>5</v>
      </c>
      <c r="E5" s="9"/>
      <c r="F5" s="10" t="s">
        <v>6</v>
      </c>
      <c r="G5" s="11"/>
      <c r="H5" s="12" t="s">
        <v>3</v>
      </c>
      <c r="I5" s="9" t="s">
        <v>4</v>
      </c>
      <c r="J5" s="13"/>
      <c r="K5" s="14" t="s">
        <v>5</v>
      </c>
      <c r="O5" s="24">
        <f>SUM(D25:D34)</f>
        <v>347000</v>
      </c>
    </row>
    <row r="6" spans="2:15" ht="20.100000000000001" customHeight="1" x14ac:dyDescent="0.25">
      <c r="B6" s="25">
        <v>311</v>
      </c>
      <c r="C6" s="109" t="s">
        <v>95</v>
      </c>
      <c r="D6" s="27">
        <f>+[1]sec.88!E29</f>
        <v>1100000</v>
      </c>
      <c r="E6" s="110"/>
      <c r="F6" s="29">
        <v>69</v>
      </c>
      <c r="G6" s="30" t="s">
        <v>96</v>
      </c>
      <c r="H6" s="31" t="s">
        <v>97</v>
      </c>
      <c r="I6" s="32" t="s">
        <v>98</v>
      </c>
      <c r="J6" s="32"/>
      <c r="K6" s="33">
        <f>+'[1]69'!E28</f>
        <v>1100000</v>
      </c>
    </row>
    <row r="7" spans="2:15" ht="20.100000000000001" customHeight="1" x14ac:dyDescent="0.25">
      <c r="B7" s="25" t="s">
        <v>99</v>
      </c>
      <c r="C7" s="111" t="s">
        <v>100</v>
      </c>
      <c r="D7" s="27">
        <f>+'[1]74'!E4</f>
        <v>174776</v>
      </c>
      <c r="E7" s="110"/>
      <c r="F7" s="29">
        <v>74</v>
      </c>
      <c r="G7" s="30" t="s">
        <v>101</v>
      </c>
      <c r="H7" s="31">
        <v>229</v>
      </c>
      <c r="I7" s="112" t="s">
        <v>102</v>
      </c>
      <c r="J7" s="32"/>
      <c r="K7" s="33">
        <f>+'[1]74'!E4</f>
        <v>174776</v>
      </c>
    </row>
    <row r="8" spans="2:15" ht="20.100000000000001" customHeight="1" x14ac:dyDescent="0.25">
      <c r="B8" s="25" t="s">
        <v>103</v>
      </c>
      <c r="C8" s="111" t="s">
        <v>104</v>
      </c>
      <c r="D8" s="27">
        <f>+[1]sec.88!E35</f>
        <v>114100</v>
      </c>
      <c r="E8" s="110"/>
      <c r="F8" s="29">
        <v>71</v>
      </c>
      <c r="G8" s="113" t="s">
        <v>105</v>
      </c>
      <c r="H8" s="114" t="s">
        <v>106</v>
      </c>
      <c r="I8" s="115" t="s">
        <v>107</v>
      </c>
      <c r="J8" s="32"/>
      <c r="K8" s="33">
        <f>+[1]sec.88!E35</f>
        <v>114100</v>
      </c>
    </row>
    <row r="9" spans="2:15" ht="20.100000000000001" customHeight="1" x14ac:dyDescent="0.25">
      <c r="B9" s="67" t="s">
        <v>108</v>
      </c>
      <c r="C9" s="116" t="s">
        <v>109</v>
      </c>
      <c r="D9" s="117">
        <f>+[1]sec.88!E39</f>
        <v>100000</v>
      </c>
      <c r="E9" s="37"/>
      <c r="F9" s="38">
        <v>73</v>
      </c>
      <c r="G9" s="39" t="s">
        <v>21</v>
      </c>
      <c r="H9" s="118" t="s">
        <v>110</v>
      </c>
      <c r="I9" s="116" t="s">
        <v>111</v>
      </c>
      <c r="J9" s="41"/>
      <c r="K9" s="119">
        <f>+'[1]73'!F28</f>
        <v>100000</v>
      </c>
    </row>
    <row r="10" spans="2:15" ht="20.100000000000001" customHeight="1" x14ac:dyDescent="0.25">
      <c r="B10" s="25">
        <v>328</v>
      </c>
      <c r="C10" s="109" t="s">
        <v>112</v>
      </c>
      <c r="D10" s="120">
        <f>+[1]sec.88!E50</f>
        <v>3900000</v>
      </c>
      <c r="E10" s="110"/>
      <c r="F10" s="121">
        <v>77</v>
      </c>
      <c r="G10" s="122" t="s">
        <v>113</v>
      </c>
      <c r="H10" s="31" t="s">
        <v>114</v>
      </c>
      <c r="I10" s="32" t="s">
        <v>115</v>
      </c>
      <c r="J10" s="32"/>
      <c r="K10" s="123">
        <f>+'[1]62-BIS'!F10</f>
        <v>3900000</v>
      </c>
      <c r="M10" s="24">
        <f>SUM(D25:D34)</f>
        <v>347000</v>
      </c>
    </row>
    <row r="11" spans="2:15" ht="20.100000000000001" customHeight="1" x14ac:dyDescent="0.35">
      <c r="B11" s="25" t="s">
        <v>116</v>
      </c>
      <c r="C11" s="124" t="s">
        <v>117</v>
      </c>
      <c r="D11" s="120">
        <f>+[1]sec.88!E66</f>
        <v>200000</v>
      </c>
      <c r="E11" s="125"/>
      <c r="F11" s="126">
        <v>75</v>
      </c>
      <c r="G11" s="127" t="s">
        <v>118</v>
      </c>
      <c r="H11" s="114" t="s">
        <v>119</v>
      </c>
      <c r="I11" s="128" t="s">
        <v>120</v>
      </c>
      <c r="J11" s="128"/>
      <c r="K11" s="123">
        <f>+'[1]75'!F18</f>
        <v>200000</v>
      </c>
      <c r="O11" s="129">
        <f>+K10+K53+J78+K80+K81+K82+K83+J88+J89+J90+J91+J92+J93+J94</f>
        <v>15443299</v>
      </c>
    </row>
    <row r="12" spans="2:15" ht="20.100000000000001" customHeight="1" x14ac:dyDescent="0.35">
      <c r="B12" s="15">
        <v>332</v>
      </c>
      <c r="C12" s="130" t="s">
        <v>121</v>
      </c>
      <c r="D12" s="131">
        <f>+[1]sec.88!E73</f>
        <v>67000</v>
      </c>
      <c r="E12" s="132"/>
      <c r="F12" s="133"/>
      <c r="G12" s="134"/>
      <c r="H12" s="135"/>
      <c r="I12" s="136"/>
      <c r="J12" s="136"/>
      <c r="K12" s="137">
        <f>SUM(J13:J17)</f>
        <v>67000</v>
      </c>
      <c r="O12" s="129"/>
    </row>
    <row r="13" spans="2:15" ht="20.100000000000001" customHeight="1" x14ac:dyDescent="0.35">
      <c r="B13" s="35"/>
      <c r="C13" s="138"/>
      <c r="D13" s="139"/>
      <c r="E13" s="140"/>
      <c r="F13" s="121">
        <v>32</v>
      </c>
      <c r="G13" s="141" t="s">
        <v>122</v>
      </c>
      <c r="H13" s="47">
        <v>217</v>
      </c>
      <c r="I13" s="142" t="s">
        <v>123</v>
      </c>
      <c r="J13" s="143">
        <f>+'[1]repro.'!F6</f>
        <v>20000</v>
      </c>
      <c r="K13" s="143"/>
      <c r="O13" s="129"/>
    </row>
    <row r="14" spans="2:15" ht="20.100000000000001" customHeight="1" x14ac:dyDescent="0.35">
      <c r="B14" s="35"/>
      <c r="C14" s="138"/>
      <c r="D14" s="139"/>
      <c r="E14" s="140"/>
      <c r="F14" s="121">
        <v>33</v>
      </c>
      <c r="G14" s="144" t="s">
        <v>124</v>
      </c>
      <c r="H14" s="47">
        <v>217</v>
      </c>
      <c r="I14" s="142" t="s">
        <v>123</v>
      </c>
      <c r="J14" s="143">
        <f>+'[1]repro.'!F7</f>
        <v>12000</v>
      </c>
      <c r="K14" s="143"/>
      <c r="O14" s="129"/>
    </row>
    <row r="15" spans="2:15" ht="20.100000000000001" customHeight="1" x14ac:dyDescent="0.35">
      <c r="B15" s="35"/>
      <c r="C15" s="138"/>
      <c r="D15" s="139"/>
      <c r="E15" s="140"/>
      <c r="F15" s="121">
        <v>35</v>
      </c>
      <c r="G15" s="144" t="s">
        <v>125</v>
      </c>
      <c r="H15" s="47">
        <v>217</v>
      </c>
      <c r="I15" s="142" t="s">
        <v>123</v>
      </c>
      <c r="J15" s="143">
        <f>+'[1]repro.'!F8</f>
        <v>15000</v>
      </c>
      <c r="K15" s="143"/>
      <c r="O15" s="129"/>
    </row>
    <row r="16" spans="2:15" ht="20.100000000000001" customHeight="1" x14ac:dyDescent="0.35">
      <c r="B16" s="35"/>
      <c r="C16" s="138"/>
      <c r="D16" s="139"/>
      <c r="E16" s="140"/>
      <c r="F16" s="121">
        <v>42</v>
      </c>
      <c r="G16" s="60" t="s">
        <v>126</v>
      </c>
      <c r="H16" s="47">
        <v>217</v>
      </c>
      <c r="I16" s="142" t="s">
        <v>123</v>
      </c>
      <c r="J16" s="143">
        <f>+'[1]repro.'!F9</f>
        <v>10000</v>
      </c>
      <c r="K16" s="143"/>
      <c r="O16" s="129"/>
    </row>
    <row r="17" spans="2:15" ht="20.100000000000001" customHeight="1" x14ac:dyDescent="0.35">
      <c r="B17" s="35"/>
      <c r="C17" s="138"/>
      <c r="D17" s="139"/>
      <c r="E17" s="140"/>
      <c r="F17" s="121">
        <v>45</v>
      </c>
      <c r="G17" s="144" t="s">
        <v>127</v>
      </c>
      <c r="H17" s="47">
        <v>217</v>
      </c>
      <c r="I17" s="142" t="s">
        <v>123</v>
      </c>
      <c r="J17" s="143">
        <f>+'[1]repro.'!F10</f>
        <v>10000</v>
      </c>
      <c r="K17" s="143"/>
      <c r="O17" s="129"/>
    </row>
    <row r="18" spans="2:15" ht="20.100000000000001" customHeight="1" x14ac:dyDescent="0.25">
      <c r="B18" s="25" t="s">
        <v>128</v>
      </c>
      <c r="C18" s="145" t="s">
        <v>129</v>
      </c>
      <c r="D18" s="120">
        <f>+[1]sec.88!E112</f>
        <v>1100000</v>
      </c>
      <c r="E18" s="146"/>
      <c r="F18" s="126">
        <v>89</v>
      </c>
      <c r="G18" s="127" t="s">
        <v>9</v>
      </c>
      <c r="H18" s="114" t="s">
        <v>10</v>
      </c>
      <c r="I18" s="128" t="s">
        <v>130</v>
      </c>
      <c r="J18" s="128"/>
      <c r="K18" s="123">
        <f>+'[1]Capitulo 1º'!E7</f>
        <v>1100000</v>
      </c>
      <c r="M18">
        <v>72</v>
      </c>
    </row>
    <row r="19" spans="2:15" ht="20.100000000000001" customHeight="1" x14ac:dyDescent="0.25">
      <c r="B19" s="15" t="s">
        <v>131</v>
      </c>
      <c r="C19" s="16" t="s">
        <v>132</v>
      </c>
      <c r="D19" s="139">
        <f>+[1]sec.88!E102</f>
        <v>351000</v>
      </c>
      <c r="E19" s="140"/>
      <c r="F19" s="133"/>
      <c r="G19" s="134"/>
      <c r="H19" s="135"/>
      <c r="I19" s="136"/>
      <c r="J19" s="142"/>
      <c r="K19" s="137">
        <f>SUM(J20:J24)</f>
        <v>351000</v>
      </c>
      <c r="M19" s="24">
        <f>+J24+K25+K26+K27+K28+J32+K33+K34</f>
        <v>346500</v>
      </c>
    </row>
    <row r="20" spans="2:15" ht="20.100000000000001" customHeight="1" x14ac:dyDescent="0.25">
      <c r="B20" s="35"/>
      <c r="C20" s="147"/>
      <c r="D20" s="139"/>
      <c r="E20" s="140"/>
      <c r="F20" s="45">
        <v>89</v>
      </c>
      <c r="G20" s="46" t="s">
        <v>9</v>
      </c>
      <c r="H20" s="59" t="s">
        <v>10</v>
      </c>
      <c r="I20" s="46" t="s">
        <v>11</v>
      </c>
      <c r="J20" s="143">
        <v>300000</v>
      </c>
      <c r="K20" s="143"/>
      <c r="M20" s="24"/>
    </row>
    <row r="21" spans="2:15" ht="20.100000000000001" customHeight="1" x14ac:dyDescent="0.25">
      <c r="B21" s="35"/>
      <c r="D21" s="139"/>
      <c r="E21" s="140"/>
      <c r="F21" s="121">
        <v>61</v>
      </c>
      <c r="G21" s="122" t="s">
        <v>133</v>
      </c>
      <c r="H21" s="47" t="s">
        <v>134</v>
      </c>
      <c r="I21" s="142" t="s">
        <v>135</v>
      </c>
      <c r="J21" s="143">
        <f>+'[1]61'!D19</f>
        <v>3000</v>
      </c>
      <c r="K21" s="48"/>
    </row>
    <row r="22" spans="2:15" ht="20.100000000000001" customHeight="1" x14ac:dyDescent="0.25">
      <c r="B22" s="35"/>
      <c r="D22" s="139"/>
      <c r="E22" s="140"/>
      <c r="F22" s="121">
        <v>61</v>
      </c>
      <c r="G22" s="122" t="s">
        <v>133</v>
      </c>
      <c r="H22" s="47" t="s">
        <v>136</v>
      </c>
      <c r="I22" s="142" t="s">
        <v>137</v>
      </c>
      <c r="J22" s="143">
        <f>+'[1]61'!D20</f>
        <v>2000</v>
      </c>
      <c r="K22" s="48"/>
    </row>
    <row r="23" spans="2:15" ht="20.100000000000001" customHeight="1" x14ac:dyDescent="0.25">
      <c r="B23" s="35"/>
      <c r="C23" s="147"/>
      <c r="D23" s="139"/>
      <c r="E23" s="140"/>
      <c r="F23" s="121">
        <v>71</v>
      </c>
      <c r="G23" s="122" t="s">
        <v>105</v>
      </c>
      <c r="H23" s="47" t="s">
        <v>138</v>
      </c>
      <c r="I23" s="142" t="s">
        <v>107</v>
      </c>
      <c r="J23" s="143">
        <f>+'[1]71'!E19</f>
        <v>25000</v>
      </c>
      <c r="K23" s="48"/>
    </row>
    <row r="24" spans="2:15" ht="20.100000000000001" customHeight="1" x14ac:dyDescent="0.25">
      <c r="B24" s="35"/>
      <c r="C24" s="147"/>
      <c r="D24" s="139"/>
      <c r="E24" s="140"/>
      <c r="F24" s="121">
        <v>72</v>
      </c>
      <c r="G24" s="122" t="s">
        <v>139</v>
      </c>
      <c r="H24" s="47">
        <v>229</v>
      </c>
      <c r="I24" s="142" t="s">
        <v>102</v>
      </c>
      <c r="J24" s="143">
        <v>21000</v>
      </c>
      <c r="K24" s="41"/>
    </row>
    <row r="25" spans="2:15" ht="20.100000000000001" customHeight="1" x14ac:dyDescent="0.25">
      <c r="B25" s="15" t="s">
        <v>140</v>
      </c>
      <c r="C25" s="148" t="s">
        <v>141</v>
      </c>
      <c r="D25" s="131">
        <f>+[1]sec.88!E110</f>
        <v>15000</v>
      </c>
      <c r="E25" s="132"/>
      <c r="F25" s="133">
        <v>72</v>
      </c>
      <c r="G25" s="134" t="s">
        <v>139</v>
      </c>
      <c r="H25" s="135">
        <v>229</v>
      </c>
      <c r="I25" s="136" t="s">
        <v>102</v>
      </c>
      <c r="J25" s="136"/>
      <c r="K25" s="137">
        <v>15000</v>
      </c>
      <c r="N25" s="24"/>
      <c r="O25" s="24"/>
    </row>
    <row r="26" spans="2:15" ht="20.100000000000001" customHeight="1" x14ac:dyDescent="0.25">
      <c r="B26" s="25" t="s">
        <v>142</v>
      </c>
      <c r="C26" s="149" t="s">
        <v>143</v>
      </c>
      <c r="D26" s="120">
        <f>+[1]sec.88!E114</f>
        <v>16000</v>
      </c>
      <c r="E26" s="125"/>
      <c r="F26" s="126">
        <v>72</v>
      </c>
      <c r="G26" s="127" t="s">
        <v>139</v>
      </c>
      <c r="H26" s="114">
        <v>229</v>
      </c>
      <c r="I26" s="128" t="s">
        <v>102</v>
      </c>
      <c r="J26" s="128"/>
      <c r="K26" s="123">
        <v>16000</v>
      </c>
      <c r="L26" s="24"/>
      <c r="M26" s="24">
        <f>SUM(D25:D29)</f>
        <v>51000</v>
      </c>
    </row>
    <row r="27" spans="2:15" ht="20.100000000000001" customHeight="1" x14ac:dyDescent="0.25">
      <c r="B27" s="35" t="s">
        <v>144</v>
      </c>
      <c r="C27" s="150" t="s">
        <v>145</v>
      </c>
      <c r="D27" s="139">
        <f>+[1]sec.88!E116</f>
        <v>10000</v>
      </c>
      <c r="E27" s="140"/>
      <c r="F27" s="121">
        <v>72</v>
      </c>
      <c r="G27" s="122" t="s">
        <v>139</v>
      </c>
      <c r="H27" s="47">
        <v>229</v>
      </c>
      <c r="I27" s="142" t="s">
        <v>102</v>
      </c>
      <c r="J27" s="142"/>
      <c r="K27" s="143">
        <v>10000</v>
      </c>
      <c r="O27" s="24">
        <f>SUM(D25:D34)</f>
        <v>347000</v>
      </c>
    </row>
    <row r="28" spans="2:15" ht="20.100000000000001" customHeight="1" x14ac:dyDescent="0.25">
      <c r="B28" s="25" t="s">
        <v>146</v>
      </c>
      <c r="C28" s="151" t="s">
        <v>147</v>
      </c>
      <c r="D28" s="120">
        <f>+[1]sec.88!E118</f>
        <v>10000</v>
      </c>
      <c r="E28" s="125"/>
      <c r="F28" s="126">
        <v>72</v>
      </c>
      <c r="G28" s="127" t="s">
        <v>139</v>
      </c>
      <c r="H28" s="114">
        <v>229</v>
      </c>
      <c r="I28" s="128" t="s">
        <v>102</v>
      </c>
      <c r="J28" s="128"/>
      <c r="K28" s="123">
        <v>10000</v>
      </c>
      <c r="O28" s="24"/>
    </row>
    <row r="29" spans="2:15" ht="20.100000000000001" hidden="1" customHeight="1" x14ac:dyDescent="0.25">
      <c r="B29" s="35"/>
      <c r="C29" s="150"/>
      <c r="D29" s="139"/>
      <c r="E29" s="140"/>
      <c r="F29" s="121"/>
      <c r="G29" s="122"/>
      <c r="H29" s="47"/>
      <c r="I29" s="142"/>
      <c r="J29" s="142"/>
      <c r="K29" s="143"/>
    </row>
    <row r="30" spans="2:15" ht="20.100000000000001" customHeight="1" x14ac:dyDescent="0.25">
      <c r="B30" s="35" t="s">
        <v>148</v>
      </c>
      <c r="C30" s="152" t="s">
        <v>149</v>
      </c>
      <c r="D30" s="139">
        <f>+[1]sec.88!E121</f>
        <v>26500</v>
      </c>
      <c r="E30" s="140"/>
      <c r="F30" s="121"/>
      <c r="G30" s="122"/>
      <c r="H30" s="47"/>
      <c r="I30" s="142"/>
      <c r="J30" s="142"/>
      <c r="K30" s="143">
        <f>SUM(J31:J32)</f>
        <v>26500</v>
      </c>
    </row>
    <row r="31" spans="2:15" ht="20.100000000000001" customHeight="1" x14ac:dyDescent="0.25">
      <c r="B31" s="35"/>
      <c r="C31" s="152"/>
      <c r="D31" s="139"/>
      <c r="E31" s="140"/>
      <c r="F31" s="121">
        <v>60</v>
      </c>
      <c r="G31" s="122" t="s">
        <v>150</v>
      </c>
      <c r="H31" s="47" t="s">
        <v>151</v>
      </c>
      <c r="I31" s="142" t="s">
        <v>152</v>
      </c>
      <c r="J31" s="143">
        <f>+'[1]60'!D21</f>
        <v>21500</v>
      </c>
      <c r="K31" s="143"/>
    </row>
    <row r="32" spans="2:15" ht="20.100000000000001" customHeight="1" x14ac:dyDescent="0.25">
      <c r="B32" s="67"/>
      <c r="C32" s="153"/>
      <c r="D32" s="117"/>
      <c r="E32" s="154"/>
      <c r="F32" s="155">
        <v>72</v>
      </c>
      <c r="G32" s="156" t="s">
        <v>139</v>
      </c>
      <c r="H32" s="118">
        <v>229</v>
      </c>
      <c r="I32" s="157" t="s">
        <v>102</v>
      </c>
      <c r="J32" s="119">
        <v>5000</v>
      </c>
      <c r="K32" s="119"/>
    </row>
    <row r="33" spans="2:14" ht="20.100000000000001" customHeight="1" x14ac:dyDescent="0.25">
      <c r="B33" s="35">
        <v>460</v>
      </c>
      <c r="C33" s="152" t="s">
        <v>153</v>
      </c>
      <c r="D33" s="139">
        <f>+[1]sec.88!E124</f>
        <v>259500</v>
      </c>
      <c r="E33" s="140"/>
      <c r="F33" s="121">
        <v>72</v>
      </c>
      <c r="G33" s="122" t="s">
        <v>139</v>
      </c>
      <c r="H33" s="47">
        <v>229</v>
      </c>
      <c r="I33" s="142" t="s">
        <v>102</v>
      </c>
      <c r="J33" s="142"/>
      <c r="K33" s="143">
        <v>259500</v>
      </c>
    </row>
    <row r="34" spans="2:14" ht="20.100000000000001" customHeight="1" x14ac:dyDescent="0.25">
      <c r="B34" s="25" t="s">
        <v>154</v>
      </c>
      <c r="C34" s="158" t="s">
        <v>155</v>
      </c>
      <c r="D34" s="120">
        <f>+[1]sec.88!E129</f>
        <v>10000</v>
      </c>
      <c r="E34" s="125"/>
      <c r="F34" s="126">
        <v>72</v>
      </c>
      <c r="G34" s="127" t="s">
        <v>139</v>
      </c>
      <c r="H34" s="114">
        <v>229</v>
      </c>
      <c r="I34" s="128" t="s">
        <v>102</v>
      </c>
      <c r="J34" s="128"/>
      <c r="K34" s="123">
        <v>10000</v>
      </c>
    </row>
    <row r="35" spans="2:14" ht="20.100000000000001" customHeight="1" x14ac:dyDescent="0.25">
      <c r="B35" s="159" t="s">
        <v>156</v>
      </c>
      <c r="C35" s="160" t="s">
        <v>157</v>
      </c>
      <c r="D35" s="139">
        <f>+[1]sec.88!E127</f>
        <v>1217020</v>
      </c>
      <c r="E35" s="161"/>
      <c r="F35" s="121"/>
      <c r="G35" s="162"/>
      <c r="H35" s="163"/>
      <c r="I35" s="164"/>
      <c r="J35" s="142"/>
      <c r="K35" s="165">
        <f>SUM(J36:J52)</f>
        <v>1217020</v>
      </c>
      <c r="M35" s="106">
        <f>+K35-D35</f>
        <v>0</v>
      </c>
    </row>
    <row r="36" spans="2:14" ht="20.100000000000001" customHeight="1" x14ac:dyDescent="0.25">
      <c r="B36" s="35"/>
      <c r="C36" s="166"/>
      <c r="D36" s="167"/>
      <c r="E36" s="161"/>
      <c r="F36" s="121">
        <v>60</v>
      </c>
      <c r="G36" s="122" t="s">
        <v>158</v>
      </c>
      <c r="H36" s="47" t="s">
        <v>159</v>
      </c>
      <c r="I36" s="142" t="s">
        <v>160</v>
      </c>
      <c r="J36" s="143">
        <f>+'[1]60'!F29</f>
        <v>69300</v>
      </c>
      <c r="K36" s="168"/>
      <c r="M36" s="24">
        <f>+K35-D35</f>
        <v>0</v>
      </c>
      <c r="N36" s="24"/>
    </row>
    <row r="37" spans="2:14" ht="20.100000000000001" customHeight="1" x14ac:dyDescent="0.25">
      <c r="B37" s="35"/>
      <c r="C37" s="166"/>
      <c r="D37" s="167"/>
      <c r="E37" s="161"/>
      <c r="F37" s="121">
        <v>61</v>
      </c>
      <c r="G37" s="122" t="s">
        <v>161</v>
      </c>
      <c r="H37" s="47" t="s">
        <v>162</v>
      </c>
      <c r="I37" s="142" t="s">
        <v>160</v>
      </c>
      <c r="J37" s="143">
        <f>+'[1]61'!F23</f>
        <v>4410</v>
      </c>
      <c r="K37" s="168"/>
    </row>
    <row r="38" spans="2:14" ht="20.100000000000001" customHeight="1" x14ac:dyDescent="0.25">
      <c r="B38" s="35"/>
      <c r="C38" s="166"/>
      <c r="D38" s="167"/>
      <c r="E38" s="161"/>
      <c r="F38" s="121">
        <v>62</v>
      </c>
      <c r="G38" s="122" t="s">
        <v>26</v>
      </c>
      <c r="H38" s="47" t="s">
        <v>163</v>
      </c>
      <c r="I38" s="142" t="s">
        <v>160</v>
      </c>
      <c r="J38" s="143">
        <f>+'[1]62'!E78</f>
        <v>166500</v>
      </c>
      <c r="K38" s="168"/>
      <c r="M38">
        <f>63000-13350</f>
        <v>49650</v>
      </c>
    </row>
    <row r="39" spans="2:14" ht="20.100000000000001" customHeight="1" x14ac:dyDescent="0.25">
      <c r="B39" s="35"/>
      <c r="C39" s="166"/>
      <c r="D39" s="167"/>
      <c r="E39" s="161"/>
      <c r="F39" s="121">
        <v>64</v>
      </c>
      <c r="G39" s="122" t="s">
        <v>164</v>
      </c>
      <c r="H39" s="47" t="s">
        <v>162</v>
      </c>
      <c r="I39" s="142" t="s">
        <v>160</v>
      </c>
      <c r="J39" s="143">
        <f>+'[1]64'!E22</f>
        <v>15300</v>
      </c>
      <c r="K39" s="168"/>
    </row>
    <row r="40" spans="2:14" ht="20.100000000000001" customHeight="1" x14ac:dyDescent="0.25">
      <c r="B40" s="35"/>
      <c r="C40" s="166"/>
      <c r="D40" s="167"/>
      <c r="E40" s="161"/>
      <c r="F40" s="121">
        <v>67</v>
      </c>
      <c r="G40" s="122" t="s">
        <v>165</v>
      </c>
      <c r="H40" s="47" t="s">
        <v>162</v>
      </c>
      <c r="I40" s="142" t="s">
        <v>160</v>
      </c>
      <c r="J40" s="143">
        <f>+'[1]67'!D19</f>
        <v>18000</v>
      </c>
      <c r="K40" s="168"/>
    </row>
    <row r="41" spans="2:14" ht="20.100000000000001" customHeight="1" x14ac:dyDescent="0.25">
      <c r="B41" s="35"/>
      <c r="C41" s="166"/>
      <c r="D41" s="167"/>
      <c r="E41" s="161"/>
      <c r="F41" s="121">
        <v>67</v>
      </c>
      <c r="G41" s="122" t="s">
        <v>165</v>
      </c>
      <c r="H41" s="47">
        <v>628</v>
      </c>
      <c r="I41" s="142" t="s">
        <v>160</v>
      </c>
      <c r="J41" s="143">
        <f>+'[1]67'!D28</f>
        <v>450000</v>
      </c>
      <c r="K41" s="168"/>
    </row>
    <row r="42" spans="2:14" ht="20.100000000000001" customHeight="1" x14ac:dyDescent="0.25">
      <c r="B42" s="35"/>
      <c r="C42" s="166"/>
      <c r="D42" s="167"/>
      <c r="E42" s="161"/>
      <c r="F42" s="121">
        <v>68</v>
      </c>
      <c r="G42" s="122" t="s">
        <v>39</v>
      </c>
      <c r="H42" s="47" t="s">
        <v>166</v>
      </c>
      <c r="I42" s="142" t="s">
        <v>160</v>
      </c>
      <c r="J42" s="143">
        <f>+'[1]68 '!D23</f>
        <v>13500</v>
      </c>
      <c r="K42" s="168"/>
    </row>
    <row r="43" spans="2:14" ht="20.100000000000001" customHeight="1" x14ac:dyDescent="0.25">
      <c r="B43" s="35"/>
      <c r="C43" s="166"/>
      <c r="D43" s="167"/>
      <c r="E43" s="161"/>
      <c r="F43" s="121">
        <v>69</v>
      </c>
      <c r="G43" s="122" t="s">
        <v>96</v>
      </c>
      <c r="H43" s="47" t="s">
        <v>167</v>
      </c>
      <c r="I43" s="142" t="s">
        <v>160</v>
      </c>
      <c r="J43" s="143">
        <f>+'[1]69'!E16</f>
        <v>15000</v>
      </c>
      <c r="K43" s="168"/>
    </row>
    <row r="44" spans="2:14" ht="20.100000000000001" customHeight="1" x14ac:dyDescent="0.25">
      <c r="B44" s="35"/>
      <c r="C44" s="166"/>
      <c r="D44" s="167"/>
      <c r="E44" s="161"/>
      <c r="F44" s="121">
        <v>69</v>
      </c>
      <c r="G44" s="122" t="s">
        <v>96</v>
      </c>
      <c r="H44" s="47" t="s">
        <v>162</v>
      </c>
      <c r="I44" s="142" t="s">
        <v>160</v>
      </c>
      <c r="J44" s="143">
        <f>+'[1]69'!E20</f>
        <v>15000</v>
      </c>
      <c r="K44" s="168"/>
    </row>
    <row r="45" spans="2:14" ht="20.100000000000001" customHeight="1" x14ac:dyDescent="0.25">
      <c r="B45" s="35"/>
      <c r="C45" s="166"/>
      <c r="D45" s="167"/>
      <c r="E45" s="161"/>
      <c r="F45" s="121">
        <v>70</v>
      </c>
      <c r="G45" s="122" t="s">
        <v>168</v>
      </c>
      <c r="H45" s="47" t="s">
        <v>167</v>
      </c>
      <c r="I45" s="142" t="s">
        <v>160</v>
      </c>
      <c r="J45" s="143">
        <f>+'[1]70'!F16</f>
        <v>27000</v>
      </c>
      <c r="K45" s="168"/>
    </row>
    <row r="46" spans="2:14" ht="20.100000000000001" customHeight="1" x14ac:dyDescent="0.25">
      <c r="B46" s="35"/>
      <c r="C46" s="166"/>
      <c r="D46" s="167"/>
      <c r="E46" s="161"/>
      <c r="F46" s="121">
        <v>73</v>
      </c>
      <c r="G46" s="169" t="s">
        <v>21</v>
      </c>
      <c r="H46" s="47" t="s">
        <v>169</v>
      </c>
      <c r="I46" s="142" t="s">
        <v>160</v>
      </c>
      <c r="J46" s="143">
        <f>+'[1]73'!F39</f>
        <v>180000</v>
      </c>
      <c r="K46" s="168"/>
      <c r="M46" s="24">
        <f>SUM(J36:J52)</f>
        <v>1217020</v>
      </c>
    </row>
    <row r="47" spans="2:14" ht="20.100000000000001" customHeight="1" x14ac:dyDescent="0.25">
      <c r="B47" s="35"/>
      <c r="C47" s="166"/>
      <c r="D47" s="167"/>
      <c r="E47" s="161"/>
      <c r="F47" s="121">
        <v>73</v>
      </c>
      <c r="G47" s="169" t="s">
        <v>21</v>
      </c>
      <c r="H47" s="47" t="s">
        <v>170</v>
      </c>
      <c r="I47" s="142" t="s">
        <v>160</v>
      </c>
      <c r="J47" s="143">
        <f>+'[1]73'!D43</f>
        <v>50000</v>
      </c>
      <c r="K47" s="168"/>
    </row>
    <row r="48" spans="2:14" ht="20.100000000000001" customHeight="1" x14ac:dyDescent="0.25">
      <c r="B48" s="35"/>
      <c r="C48" s="166"/>
      <c r="D48" s="167"/>
      <c r="E48" s="161"/>
      <c r="F48" s="121">
        <v>73</v>
      </c>
      <c r="G48" s="169" t="s">
        <v>21</v>
      </c>
      <c r="H48" s="47" t="s">
        <v>162</v>
      </c>
      <c r="I48" s="142" t="s">
        <v>160</v>
      </c>
      <c r="J48" s="143">
        <f>+'[1]73'!F44</f>
        <v>9720</v>
      </c>
      <c r="K48" s="168"/>
    </row>
    <row r="49" spans="1:15" ht="20.100000000000001" customHeight="1" x14ac:dyDescent="0.25">
      <c r="B49" s="35"/>
      <c r="C49" s="166"/>
      <c r="D49" s="167"/>
      <c r="E49" s="161"/>
      <c r="F49" s="121">
        <v>76</v>
      </c>
      <c r="G49" s="122" t="s">
        <v>171</v>
      </c>
      <c r="H49" s="47" t="s">
        <v>162</v>
      </c>
      <c r="I49" s="142" t="s">
        <v>160</v>
      </c>
      <c r="J49" s="143">
        <f>+'[1]76'!F17</f>
        <v>41760</v>
      </c>
      <c r="K49" s="168"/>
    </row>
    <row r="50" spans="1:15" ht="20.100000000000001" customHeight="1" x14ac:dyDescent="0.25">
      <c r="B50" s="35"/>
      <c r="C50" s="166"/>
      <c r="D50" s="167"/>
      <c r="E50" s="161"/>
      <c r="F50" s="121">
        <v>79</v>
      </c>
      <c r="G50" s="122" t="s">
        <v>172</v>
      </c>
      <c r="H50" s="47" t="s">
        <v>162</v>
      </c>
      <c r="I50" s="142" t="s">
        <v>160</v>
      </c>
      <c r="J50" s="143">
        <f>+'[1]79'!E13</f>
        <v>6930</v>
      </c>
      <c r="K50" s="168"/>
    </row>
    <row r="51" spans="1:15" ht="20.100000000000001" hidden="1" customHeight="1" x14ac:dyDescent="0.25">
      <c r="B51" s="35"/>
      <c r="C51" s="166"/>
      <c r="D51" s="167"/>
      <c r="E51" s="161"/>
      <c r="F51" s="121"/>
      <c r="G51" s="122"/>
      <c r="H51" s="47"/>
      <c r="I51" s="142"/>
      <c r="J51" s="143"/>
      <c r="K51" s="168"/>
      <c r="O51" s="24"/>
    </row>
    <row r="52" spans="1:15" ht="20.100000000000001" customHeight="1" x14ac:dyDescent="0.25">
      <c r="A52" s="89"/>
      <c r="B52" s="67"/>
      <c r="C52" s="170"/>
      <c r="D52" s="171"/>
      <c r="E52" s="172"/>
      <c r="F52" s="155" t="s">
        <v>79</v>
      </c>
      <c r="G52" s="156" t="s">
        <v>173</v>
      </c>
      <c r="H52" s="118" t="s">
        <v>174</v>
      </c>
      <c r="I52" s="157" t="s">
        <v>160</v>
      </c>
      <c r="J52" s="119">
        <f>+'[1]89SF'!C12</f>
        <v>134600</v>
      </c>
      <c r="K52" s="173"/>
    </row>
    <row r="53" spans="1:15" ht="20.100000000000001" customHeight="1" x14ac:dyDescent="0.25">
      <c r="B53" s="15">
        <v>700</v>
      </c>
      <c r="C53" s="174" t="s">
        <v>175</v>
      </c>
      <c r="D53" s="175">
        <f>+[1]sec.88!E137-250000</f>
        <v>5353304</v>
      </c>
      <c r="E53" s="132"/>
      <c r="F53" s="121">
        <v>77</v>
      </c>
      <c r="G53" s="122" t="s">
        <v>113</v>
      </c>
      <c r="H53" s="176"/>
      <c r="I53" s="136"/>
      <c r="J53" s="136"/>
      <c r="K53" s="23">
        <f>SUM(J54:J57)</f>
        <v>5353304</v>
      </c>
      <c r="M53" s="24">
        <f>SUM(J54:J56)</f>
        <v>5353304</v>
      </c>
      <c r="N53" s="24">
        <f>SUM(J54:J57)</f>
        <v>5353304</v>
      </c>
      <c r="O53" s="24"/>
    </row>
    <row r="54" spans="1:15" ht="20.100000000000001" customHeight="1" x14ac:dyDescent="0.25">
      <c r="B54" s="35"/>
      <c r="C54" s="160"/>
      <c r="D54" s="139"/>
      <c r="E54" s="140"/>
      <c r="F54" s="121"/>
      <c r="G54" s="122"/>
      <c r="H54" s="47" t="s">
        <v>176</v>
      </c>
      <c r="I54" s="142" t="s">
        <v>177</v>
      </c>
      <c r="J54" s="143">
        <f>+'[1]62-BIS'!D15</f>
        <v>3449133</v>
      </c>
      <c r="K54" s="48"/>
      <c r="M54" s="24"/>
      <c r="O54" s="24">
        <f>+D53+D54</f>
        <v>5353304</v>
      </c>
    </row>
    <row r="55" spans="1:15" ht="20.100000000000001" customHeight="1" x14ac:dyDescent="0.25">
      <c r="B55" s="35"/>
      <c r="C55" s="160"/>
      <c r="D55" s="139"/>
      <c r="E55" s="140"/>
      <c r="F55" s="121"/>
      <c r="G55" s="122"/>
      <c r="H55" s="47" t="s">
        <v>178</v>
      </c>
      <c r="I55" s="142" t="s">
        <v>177</v>
      </c>
      <c r="J55" s="143">
        <f>+'[1]62-BIS'!D37</f>
        <v>1504171</v>
      </c>
      <c r="K55" s="168"/>
      <c r="M55" s="24"/>
      <c r="N55" s="24"/>
      <c r="O55" s="24">
        <f>+N53-O54</f>
        <v>0</v>
      </c>
    </row>
    <row r="56" spans="1:15" ht="20.100000000000001" customHeight="1" x14ac:dyDescent="0.25">
      <c r="B56" s="35"/>
      <c r="C56" s="35"/>
      <c r="E56" s="140"/>
      <c r="F56" s="121"/>
      <c r="G56" s="169"/>
      <c r="H56" s="47" t="s">
        <v>179</v>
      </c>
      <c r="I56" s="142" t="s">
        <v>180</v>
      </c>
      <c r="J56" s="165">
        <f>+'[1]62-BIS'!D45</f>
        <v>400000</v>
      </c>
      <c r="K56" s="168"/>
      <c r="M56" s="24"/>
      <c r="O56" s="24"/>
    </row>
    <row r="57" spans="1:15" ht="18.75" hidden="1" customHeight="1" x14ac:dyDescent="0.25">
      <c r="B57" s="35"/>
      <c r="C57" s="160"/>
      <c r="D57" s="139"/>
      <c r="E57" s="140"/>
      <c r="F57" s="121"/>
      <c r="G57" s="122"/>
      <c r="H57" s="47"/>
      <c r="I57" s="142"/>
      <c r="J57" s="143"/>
      <c r="K57" s="168"/>
      <c r="M57" s="24"/>
    </row>
    <row r="58" spans="1:15" ht="20.100000000000001" customHeight="1" x14ac:dyDescent="0.25">
      <c r="B58" s="15">
        <v>702</v>
      </c>
      <c r="C58" s="174" t="s">
        <v>181</v>
      </c>
      <c r="D58" s="131">
        <f>+[1]sec.88!E151</f>
        <v>2474103</v>
      </c>
      <c r="E58" s="177"/>
      <c r="F58" s="133"/>
      <c r="G58" s="134"/>
      <c r="H58" s="178"/>
      <c r="I58" s="179"/>
      <c r="J58" s="136"/>
      <c r="K58" s="137">
        <f>SUM(J59:J65)</f>
        <v>2474103</v>
      </c>
      <c r="M58" s="24" t="e">
        <f>+D58+#REF!</f>
        <v>#REF!</v>
      </c>
    </row>
    <row r="59" spans="1:15" ht="30" customHeight="1" x14ac:dyDescent="0.25">
      <c r="B59" s="35"/>
      <c r="C59" s="160"/>
      <c r="D59" s="139"/>
      <c r="E59" s="161"/>
      <c r="F59" s="121">
        <v>62</v>
      </c>
      <c r="G59" s="122" t="s">
        <v>26</v>
      </c>
      <c r="H59" s="47" t="s">
        <v>31</v>
      </c>
      <c r="I59" s="180" t="s">
        <v>182</v>
      </c>
      <c r="J59" s="143">
        <f>+'[2]ingresos 62'!$E$31</f>
        <v>25096</v>
      </c>
      <c r="K59" s="143"/>
      <c r="M59" s="24"/>
    </row>
    <row r="60" spans="1:15" ht="20.100000000000001" customHeight="1" x14ac:dyDescent="0.25">
      <c r="B60" s="35"/>
      <c r="C60" s="160"/>
      <c r="D60" s="139"/>
      <c r="E60" s="161"/>
      <c r="F60" s="121">
        <v>62</v>
      </c>
      <c r="G60" s="122" t="s">
        <v>26</v>
      </c>
      <c r="H60" s="47" t="s">
        <v>33</v>
      </c>
      <c r="I60" s="181" t="s">
        <v>34</v>
      </c>
      <c r="J60" s="143">
        <f>+'[2]ingresos 62'!$E$32</f>
        <v>10500</v>
      </c>
      <c r="K60" s="143"/>
      <c r="M60" s="24"/>
    </row>
    <row r="61" spans="1:15" ht="20.100000000000001" customHeight="1" x14ac:dyDescent="0.25">
      <c r="B61" s="35"/>
      <c r="C61" s="166"/>
      <c r="D61" s="167"/>
      <c r="E61" s="161"/>
      <c r="F61" s="121">
        <v>62</v>
      </c>
      <c r="G61" s="122" t="s">
        <v>26</v>
      </c>
      <c r="H61" s="47" t="s">
        <v>35</v>
      </c>
      <c r="I61" s="60" t="s">
        <v>36</v>
      </c>
      <c r="J61" s="143">
        <f>+'[2]ingresos 62'!$E$33+'[2]ingresos 62'!$E$34+'[2]ingresos 62'!$E$35+'[2]ingresos 62'!$E$36+'[2]ingresos 62'!$E$37</f>
        <v>1047920</v>
      </c>
      <c r="K61" s="143"/>
      <c r="L61" s="182" t="e">
        <f>+K58-#REF!</f>
        <v>#REF!</v>
      </c>
      <c r="M61" s="182" t="e">
        <f>+K58-D58-#REF!</f>
        <v>#REF!</v>
      </c>
    </row>
    <row r="62" spans="1:15" ht="20.100000000000001" customHeight="1" x14ac:dyDescent="0.25">
      <c r="B62" s="35"/>
      <c r="C62" s="166"/>
      <c r="D62" s="167"/>
      <c r="E62" s="161"/>
      <c r="F62" s="121">
        <v>62</v>
      </c>
      <c r="G62" s="122" t="s">
        <v>26</v>
      </c>
      <c r="H62" s="47" t="s">
        <v>40</v>
      </c>
      <c r="I62" s="142" t="s">
        <v>183</v>
      </c>
      <c r="J62" s="143">
        <f>+'[2]ingresos 62'!$E$43+'[2]ingresos 62'!$E$44+'[2]ingresos 62'!$E$45</f>
        <v>235100</v>
      </c>
      <c r="K62" s="143"/>
      <c r="M62" s="24" t="e">
        <f>+D58+#REF!</f>
        <v>#REF!</v>
      </c>
      <c r="N62">
        <f>16860+101160+53720+169350</f>
        <v>341090</v>
      </c>
    </row>
    <row r="63" spans="1:15" ht="20.100000000000001" customHeight="1" x14ac:dyDescent="0.25">
      <c r="B63" s="35"/>
      <c r="C63" s="166"/>
      <c r="D63" s="167"/>
      <c r="E63" s="161"/>
      <c r="F63" s="121">
        <v>62</v>
      </c>
      <c r="G63" s="122" t="s">
        <v>26</v>
      </c>
      <c r="H63" s="47" t="s">
        <v>43</v>
      </c>
      <c r="I63" s="142" t="s">
        <v>184</v>
      </c>
      <c r="J63" s="143">
        <f>+'[2]ingresos 62'!$E$46+'[2]ingresos 62'!$E$47+'[2]ingresos 62'!$E$48</f>
        <v>808220</v>
      </c>
      <c r="K63" s="143"/>
      <c r="M63" s="24" t="e">
        <f>+M62-K58</f>
        <v>#REF!</v>
      </c>
    </row>
    <row r="64" spans="1:15" ht="20.100000000000001" customHeight="1" x14ac:dyDescent="0.25">
      <c r="B64" s="35"/>
      <c r="C64" s="166"/>
      <c r="D64" s="167"/>
      <c r="E64" s="161"/>
      <c r="F64" s="121">
        <v>62</v>
      </c>
      <c r="G64" s="122" t="s">
        <v>26</v>
      </c>
      <c r="H64" s="47" t="s">
        <v>47</v>
      </c>
      <c r="I64" s="142" t="s">
        <v>185</v>
      </c>
      <c r="J64" s="143">
        <f>+'[2]ingresos 62'!$E$52+'[2]ingresos 62'!$E$53</f>
        <v>122167</v>
      </c>
      <c r="K64" s="143"/>
      <c r="L64">
        <f>29000+29000+147200+147200</f>
        <v>352400</v>
      </c>
    </row>
    <row r="65" spans="2:15" ht="20.100000000000001" customHeight="1" x14ac:dyDescent="0.25">
      <c r="B65" s="67"/>
      <c r="C65" s="170"/>
      <c r="D65" s="171"/>
      <c r="E65" s="172"/>
      <c r="F65" s="155">
        <v>62</v>
      </c>
      <c r="G65" s="156" t="s">
        <v>26</v>
      </c>
      <c r="H65" s="118" t="s">
        <v>49</v>
      </c>
      <c r="I65" s="157" t="s">
        <v>186</v>
      </c>
      <c r="J65" s="119">
        <f>+'[2]ingresos 62'!$E$54+'[2]ingresos 62'!$E$55+'[2]ingresos 62'!$E$56+'[2]ingresos 62'!$E$57</f>
        <v>225100</v>
      </c>
      <c r="K65" s="119"/>
      <c r="O65" s="24">
        <f>+K58-D58</f>
        <v>0</v>
      </c>
    </row>
    <row r="66" spans="2:15" ht="20.100000000000001" customHeight="1" x14ac:dyDescent="0.25">
      <c r="B66" s="15">
        <v>704</v>
      </c>
      <c r="C66" s="174" t="s">
        <v>187</v>
      </c>
      <c r="D66" s="131">
        <f>+[1]sec.88!E157</f>
        <v>1110924</v>
      </c>
      <c r="E66" s="132"/>
      <c r="F66" s="133"/>
      <c r="G66" s="134"/>
      <c r="H66" s="178"/>
      <c r="I66" s="179"/>
      <c r="J66" s="136"/>
      <c r="K66" s="137">
        <f>SUM(J67:J71)</f>
        <v>1110924</v>
      </c>
      <c r="M66" s="24">
        <f>+D66-K66</f>
        <v>0</v>
      </c>
    </row>
    <row r="67" spans="2:15" ht="20.100000000000001" customHeight="1" x14ac:dyDescent="0.25">
      <c r="B67" s="35"/>
      <c r="C67" s="160"/>
      <c r="D67" s="139"/>
      <c r="E67" s="140"/>
      <c r="F67" s="121">
        <v>62</v>
      </c>
      <c r="G67" s="122" t="s">
        <v>26</v>
      </c>
      <c r="H67" s="47" t="s">
        <v>188</v>
      </c>
      <c r="I67" s="142" t="s">
        <v>189</v>
      </c>
      <c r="J67" s="143">
        <f>+'[2]ingresos 62'!$E$27</f>
        <v>45000</v>
      </c>
      <c r="K67" s="143"/>
    </row>
    <row r="68" spans="2:15" ht="20.100000000000001" customHeight="1" x14ac:dyDescent="0.25">
      <c r="B68" s="35"/>
      <c r="C68" s="160"/>
      <c r="D68" s="139"/>
      <c r="E68" s="140"/>
      <c r="F68" s="121">
        <v>62</v>
      </c>
      <c r="G68" s="122" t="s">
        <v>26</v>
      </c>
      <c r="H68" s="47" t="s">
        <v>190</v>
      </c>
      <c r="I68" s="142" t="s">
        <v>191</v>
      </c>
      <c r="J68" s="143">
        <f>+'[2]ingresos 62'!$E$28</f>
        <v>45000</v>
      </c>
      <c r="K68" s="143"/>
    </row>
    <row r="69" spans="2:15" ht="20.100000000000001" customHeight="1" x14ac:dyDescent="0.25">
      <c r="B69" s="35"/>
      <c r="C69" s="160"/>
      <c r="D69" s="139"/>
      <c r="E69" s="140"/>
      <c r="F69" s="121">
        <v>62</v>
      </c>
      <c r="G69" s="122" t="s">
        <v>26</v>
      </c>
      <c r="H69" s="47" t="s">
        <v>192</v>
      </c>
      <c r="I69" s="60" t="s">
        <v>193</v>
      </c>
      <c r="J69" s="143">
        <f>+'[2]ingresos 62'!$E$29</f>
        <v>45000</v>
      </c>
      <c r="K69" s="143"/>
    </row>
    <row r="70" spans="2:15" ht="20.100000000000001" customHeight="1" x14ac:dyDescent="0.25">
      <c r="B70" s="35"/>
      <c r="C70" s="160"/>
      <c r="D70" s="139"/>
      <c r="E70" s="140"/>
      <c r="F70" s="121">
        <v>62</v>
      </c>
      <c r="G70" s="169" t="s">
        <v>26</v>
      </c>
      <c r="H70" s="47" t="s">
        <v>37</v>
      </c>
      <c r="I70" s="142" t="s">
        <v>194</v>
      </c>
      <c r="J70" s="143">
        <f>+'[2]ingresos 62'!$E$38+'[2]ingresos 62'!$E$39+'[2]ingresos 62'!$E$40+'[2]ingresos 62'!$E$41+'[2]ingresos 62'!$E$42</f>
        <v>625868</v>
      </c>
      <c r="K70" s="143"/>
    </row>
    <row r="71" spans="2:15" ht="20.100000000000001" customHeight="1" x14ac:dyDescent="0.25">
      <c r="B71" s="35"/>
      <c r="C71" s="160"/>
      <c r="D71" s="139"/>
      <c r="E71" s="140"/>
      <c r="F71" s="155">
        <v>62</v>
      </c>
      <c r="G71" s="156" t="s">
        <v>26</v>
      </c>
      <c r="H71" s="118" t="s">
        <v>45</v>
      </c>
      <c r="I71" s="157" t="s">
        <v>195</v>
      </c>
      <c r="J71" s="119">
        <f>+'[2]ingresos 62'!$E$49+'[2]ingresos 62'!$E$50+'[2]ingresos 62'!$E$51</f>
        <v>350056</v>
      </c>
      <c r="K71" s="143"/>
    </row>
    <row r="72" spans="2:15" ht="20.100000000000001" customHeight="1" x14ac:dyDescent="0.25">
      <c r="B72" s="183" t="s">
        <v>196</v>
      </c>
      <c r="C72" s="184" t="s">
        <v>197</v>
      </c>
      <c r="D72" s="131">
        <f>+[1]sec.88!E167</f>
        <v>60000</v>
      </c>
      <c r="E72" s="185"/>
      <c r="F72" s="133">
        <v>62</v>
      </c>
      <c r="G72" s="134" t="s">
        <v>26</v>
      </c>
      <c r="H72" s="178" t="s">
        <v>198</v>
      </c>
      <c r="I72" s="136" t="s">
        <v>199</v>
      </c>
      <c r="J72" s="128"/>
      <c r="K72" s="137">
        <f>+'[1]62'!C76</f>
        <v>60000</v>
      </c>
    </row>
    <row r="73" spans="2:15" ht="20.100000000000001" customHeight="1" x14ac:dyDescent="0.25">
      <c r="B73" s="183" t="s">
        <v>200</v>
      </c>
      <c r="C73" s="16" t="s">
        <v>132</v>
      </c>
      <c r="D73" s="131">
        <f>+[1]sec.88!E168</f>
        <v>296468</v>
      </c>
      <c r="E73" s="185"/>
      <c r="F73" s="133"/>
      <c r="G73" s="134"/>
      <c r="H73" s="186"/>
      <c r="I73" s="136"/>
      <c r="J73" s="136"/>
      <c r="K73" s="137">
        <f>SUM(J74:J78)</f>
        <v>296468</v>
      </c>
    </row>
    <row r="74" spans="2:15" ht="20.100000000000001" customHeight="1" x14ac:dyDescent="0.25">
      <c r="B74" s="187"/>
      <c r="C74" s="116"/>
      <c r="D74" s="139"/>
      <c r="E74" s="140"/>
      <c r="F74" s="121">
        <v>54</v>
      </c>
      <c r="G74" s="122" t="s">
        <v>201</v>
      </c>
      <c r="H74" s="163" t="s">
        <v>202</v>
      </c>
      <c r="I74" s="164" t="s">
        <v>203</v>
      </c>
      <c r="J74" s="143">
        <f>+'[1]54'!E18</f>
        <v>9000</v>
      </c>
      <c r="K74" s="143"/>
      <c r="L74" s="188"/>
    </row>
    <row r="75" spans="2:15" ht="20.100000000000001" customHeight="1" x14ac:dyDescent="0.25">
      <c r="B75" s="35"/>
      <c r="C75" s="159"/>
      <c r="D75" s="188"/>
      <c r="E75" s="188"/>
      <c r="F75" s="121">
        <v>54</v>
      </c>
      <c r="G75" s="122" t="s">
        <v>201</v>
      </c>
      <c r="H75" s="163" t="s">
        <v>204</v>
      </c>
      <c r="I75" s="164" t="s">
        <v>205</v>
      </c>
      <c r="J75" s="143">
        <v>45000</v>
      </c>
      <c r="K75" s="143"/>
      <c r="L75" s="188"/>
    </row>
    <row r="76" spans="2:15" ht="20.100000000000001" customHeight="1" x14ac:dyDescent="0.25">
      <c r="B76" s="35"/>
      <c r="C76" s="159"/>
      <c r="D76" s="188"/>
      <c r="E76" s="188"/>
      <c r="F76" s="121">
        <v>54</v>
      </c>
      <c r="G76" s="122" t="s">
        <v>201</v>
      </c>
      <c r="H76" s="163" t="s">
        <v>206</v>
      </c>
      <c r="I76" s="164" t="s">
        <v>207</v>
      </c>
      <c r="J76" s="143">
        <v>30000</v>
      </c>
      <c r="K76" s="143"/>
      <c r="L76" s="188"/>
    </row>
    <row r="77" spans="2:15" ht="20.100000000000001" customHeight="1" x14ac:dyDescent="0.25">
      <c r="B77" s="35"/>
      <c r="C77" s="159"/>
      <c r="D77" s="188"/>
      <c r="E77" s="188"/>
      <c r="F77" s="121">
        <v>61</v>
      </c>
      <c r="G77" s="122" t="s">
        <v>208</v>
      </c>
      <c r="H77" s="163" t="s">
        <v>209</v>
      </c>
      <c r="I77" s="164" t="s">
        <v>210</v>
      </c>
      <c r="J77" s="143">
        <f>+'[1]61'!F27</f>
        <v>30000</v>
      </c>
      <c r="K77" s="143"/>
      <c r="L77" s="188"/>
    </row>
    <row r="78" spans="2:15" ht="20.100000000000001" customHeight="1" x14ac:dyDescent="0.25">
      <c r="B78" s="35"/>
      <c r="C78" s="189"/>
      <c r="D78" s="190"/>
      <c r="E78" s="188"/>
      <c r="F78" s="121">
        <v>77</v>
      </c>
      <c r="G78" s="122" t="s">
        <v>113</v>
      </c>
      <c r="H78" s="47">
        <v>646</v>
      </c>
      <c r="I78" s="142" t="s">
        <v>211</v>
      </c>
      <c r="J78" s="143">
        <f>+'[1]62-BIS'!D49</f>
        <v>182468</v>
      </c>
      <c r="K78" s="143"/>
      <c r="L78" s="188"/>
    </row>
    <row r="79" spans="2:15" ht="20.100000000000001" customHeight="1" x14ac:dyDescent="0.25">
      <c r="B79" s="25" t="s">
        <v>212</v>
      </c>
      <c r="C79" s="191" t="s">
        <v>213</v>
      </c>
      <c r="D79" s="120">
        <f>+[1]sec.88!E174</f>
        <v>10000</v>
      </c>
      <c r="E79" s="192"/>
      <c r="F79" s="126">
        <v>71</v>
      </c>
      <c r="G79" s="127" t="s">
        <v>214</v>
      </c>
      <c r="H79" s="114" t="s">
        <v>215</v>
      </c>
      <c r="I79" s="128" t="s">
        <v>216</v>
      </c>
      <c r="J79" s="32"/>
      <c r="K79" s="123">
        <f>+'[1]71'!E44</f>
        <v>10000</v>
      </c>
      <c r="L79" s="188"/>
    </row>
    <row r="80" spans="2:15" ht="20.100000000000001" customHeight="1" x14ac:dyDescent="0.25">
      <c r="B80" s="35">
        <v>789</v>
      </c>
      <c r="C80" s="193" t="s">
        <v>217</v>
      </c>
      <c r="D80" s="139">
        <f>+[1]sec.88!E177</f>
        <v>235147</v>
      </c>
      <c r="E80" s="194"/>
      <c r="F80" s="121">
        <v>77</v>
      </c>
      <c r="G80" s="122" t="s">
        <v>113</v>
      </c>
      <c r="H80" s="47">
        <v>646</v>
      </c>
      <c r="I80" s="142" t="s">
        <v>218</v>
      </c>
      <c r="J80" s="143"/>
      <c r="K80" s="49">
        <f>+'[1]62-BIS'!D48</f>
        <v>235147</v>
      </c>
    </row>
    <row r="81" spans="2:13" ht="20.100000000000001" customHeight="1" x14ac:dyDescent="0.25">
      <c r="B81" s="25">
        <v>791</v>
      </c>
      <c r="C81" s="114" t="s">
        <v>219</v>
      </c>
      <c r="D81" s="120">
        <f>+[1]sec.88!E182</f>
        <v>1984768</v>
      </c>
      <c r="E81" s="146"/>
      <c r="F81" s="126">
        <v>77</v>
      </c>
      <c r="G81" s="127" t="s">
        <v>113</v>
      </c>
      <c r="H81" s="114" t="s">
        <v>220</v>
      </c>
      <c r="I81" s="128" t="s">
        <v>221</v>
      </c>
      <c r="J81" s="128"/>
      <c r="K81" s="123">
        <f>+'[1]62-BIS'!F41</f>
        <v>1984768</v>
      </c>
    </row>
    <row r="82" spans="2:13" ht="20.100000000000001" customHeight="1" x14ac:dyDescent="0.25">
      <c r="B82" s="67">
        <v>792</v>
      </c>
      <c r="C82" s="195" t="s">
        <v>222</v>
      </c>
      <c r="D82" s="117">
        <f>+[1]sec.88!E184</f>
        <v>694281</v>
      </c>
      <c r="E82" s="146"/>
      <c r="F82" s="126">
        <v>77</v>
      </c>
      <c r="G82" s="127" t="s">
        <v>113</v>
      </c>
      <c r="H82" s="118" t="s">
        <v>220</v>
      </c>
      <c r="I82" s="157" t="s">
        <v>223</v>
      </c>
      <c r="J82" s="196"/>
      <c r="K82" s="119">
        <f>+'[1]62-BIS'!F42</f>
        <v>694281</v>
      </c>
    </row>
    <row r="83" spans="2:13" ht="20.100000000000001" customHeight="1" x14ac:dyDescent="0.25">
      <c r="B83" s="67">
        <v>795</v>
      </c>
      <c r="C83" s="195" t="s">
        <v>224</v>
      </c>
      <c r="D83" s="117">
        <f>+[1]sec.88!E186</f>
        <v>343857</v>
      </c>
      <c r="E83" s="146"/>
      <c r="F83" s="126">
        <v>77</v>
      </c>
      <c r="G83" s="127" t="s">
        <v>113</v>
      </c>
      <c r="H83" s="118" t="s">
        <v>220</v>
      </c>
      <c r="I83" s="157" t="s">
        <v>225</v>
      </c>
      <c r="J83" s="196"/>
      <c r="K83" s="119">
        <f>+'[1]62-BIS'!F43</f>
        <v>343857</v>
      </c>
    </row>
    <row r="84" spans="2:13" ht="20.100000000000001" customHeight="1" x14ac:dyDescent="0.25">
      <c r="B84" s="15">
        <v>796</v>
      </c>
      <c r="C84" s="174" t="s">
        <v>226</v>
      </c>
      <c r="D84" s="131">
        <f>+[1]sec.88!E187</f>
        <v>7248216.7300000004</v>
      </c>
      <c r="E84" s="185"/>
      <c r="F84" s="121"/>
      <c r="G84" s="197"/>
      <c r="H84" s="160"/>
      <c r="I84" s="142"/>
      <c r="J84" s="198"/>
      <c r="K84" s="143">
        <f>SUM(J85:J95)</f>
        <v>7248216.7300000004</v>
      </c>
    </row>
    <row r="85" spans="2:13" ht="20.100000000000001" customHeight="1" x14ac:dyDescent="0.25">
      <c r="B85" s="35"/>
      <c r="C85" s="160"/>
      <c r="D85" s="139"/>
      <c r="E85" s="140"/>
      <c r="F85" s="121">
        <v>60</v>
      </c>
      <c r="G85" s="197" t="s">
        <v>158</v>
      </c>
      <c r="H85" s="160" t="s">
        <v>227</v>
      </c>
      <c r="I85" s="142" t="s">
        <v>228</v>
      </c>
      <c r="J85" s="199">
        <f>+'[1]60'!F35</f>
        <v>104231.73</v>
      </c>
      <c r="K85" s="143"/>
    </row>
    <row r="86" spans="2:13" ht="20.100000000000001" customHeight="1" x14ac:dyDescent="0.25">
      <c r="B86" s="35"/>
      <c r="C86" s="160"/>
      <c r="D86" s="139"/>
      <c r="E86" s="140"/>
      <c r="F86" s="121">
        <v>60</v>
      </c>
      <c r="G86" s="197" t="s">
        <v>158</v>
      </c>
      <c r="H86" s="160" t="s">
        <v>229</v>
      </c>
      <c r="I86" s="142" t="s">
        <v>230</v>
      </c>
      <c r="J86" s="199">
        <f>+'[1]60'!D22</f>
        <v>50000</v>
      </c>
      <c r="K86" s="143"/>
    </row>
    <row r="87" spans="2:13" ht="20.100000000000001" customHeight="1" x14ac:dyDescent="0.25">
      <c r="B87" s="35"/>
      <c r="C87" s="160"/>
      <c r="D87" s="139"/>
      <c r="E87" s="140"/>
      <c r="F87" s="121">
        <v>62</v>
      </c>
      <c r="G87" s="169" t="s">
        <v>26</v>
      </c>
      <c r="H87" s="160" t="s">
        <v>231</v>
      </c>
      <c r="I87" s="142" t="s">
        <v>232</v>
      </c>
      <c r="J87" s="199">
        <f>+'[2]ingresos 62'!$E$58</f>
        <v>1299373</v>
      </c>
      <c r="K87" s="143"/>
    </row>
    <row r="88" spans="2:13" ht="20.100000000000001" customHeight="1" x14ac:dyDescent="0.25">
      <c r="B88" s="35"/>
      <c r="C88" s="160"/>
      <c r="D88" s="139"/>
      <c r="E88" s="140"/>
      <c r="F88" s="121">
        <v>77</v>
      </c>
      <c r="G88" s="169" t="s">
        <v>113</v>
      </c>
      <c r="H88" s="160" t="s">
        <v>176</v>
      </c>
      <c r="I88" s="142" t="s">
        <v>233</v>
      </c>
      <c r="J88" s="199">
        <f>+'[1]62-BIS'!D20</f>
        <v>72999</v>
      </c>
      <c r="K88" s="143"/>
    </row>
    <row r="89" spans="2:13" ht="20.100000000000001" customHeight="1" x14ac:dyDescent="0.25">
      <c r="B89" s="35"/>
      <c r="C89" s="160"/>
      <c r="D89" s="139"/>
      <c r="E89" s="140"/>
      <c r="F89" s="121">
        <v>77</v>
      </c>
      <c r="G89" s="169" t="s">
        <v>113</v>
      </c>
      <c r="H89" s="160" t="s">
        <v>176</v>
      </c>
      <c r="I89" s="142" t="s">
        <v>234</v>
      </c>
      <c r="J89" s="199">
        <f>+'[1]62-BIS'!D23</f>
        <v>287931</v>
      </c>
      <c r="K89" s="143"/>
    </row>
    <row r="90" spans="2:13" ht="20.100000000000001" customHeight="1" x14ac:dyDescent="0.25">
      <c r="B90" s="35"/>
      <c r="C90" s="160"/>
      <c r="D90" s="139"/>
      <c r="E90" s="140"/>
      <c r="F90" s="121">
        <v>77</v>
      </c>
      <c r="G90" s="169" t="s">
        <v>113</v>
      </c>
      <c r="H90" s="160" t="s">
        <v>176</v>
      </c>
      <c r="I90" s="142" t="s">
        <v>235</v>
      </c>
      <c r="J90" s="199">
        <f>+'[1]62-BIS'!D25</f>
        <v>150103</v>
      </c>
      <c r="K90" s="143"/>
    </row>
    <row r="91" spans="2:13" ht="20.100000000000001" customHeight="1" x14ac:dyDescent="0.25">
      <c r="B91" s="35"/>
      <c r="C91" s="160"/>
      <c r="D91" s="139"/>
      <c r="E91" s="140"/>
      <c r="F91" s="121">
        <v>77</v>
      </c>
      <c r="G91" s="169" t="s">
        <v>113</v>
      </c>
      <c r="H91" s="160" t="s">
        <v>176</v>
      </c>
      <c r="I91" s="142" t="s">
        <v>236</v>
      </c>
      <c r="J91" s="199">
        <f>+'[1]62-BIS'!D28</f>
        <v>256009</v>
      </c>
      <c r="K91" s="143"/>
    </row>
    <row r="92" spans="2:13" ht="20.100000000000001" customHeight="1" x14ac:dyDescent="0.25">
      <c r="B92" s="35"/>
      <c r="C92" s="160"/>
      <c r="D92" s="139"/>
      <c r="E92" s="140"/>
      <c r="F92" s="121">
        <v>77</v>
      </c>
      <c r="G92" s="169" t="s">
        <v>113</v>
      </c>
      <c r="H92" s="160" t="s">
        <v>176</v>
      </c>
      <c r="I92" s="142" t="s">
        <v>237</v>
      </c>
      <c r="J92" s="199">
        <f>+'[1]62-BIS'!D32</f>
        <v>41477</v>
      </c>
      <c r="K92" s="143"/>
    </row>
    <row r="93" spans="2:13" ht="20.100000000000001" customHeight="1" x14ac:dyDescent="0.25">
      <c r="B93" s="35"/>
      <c r="C93" s="160"/>
      <c r="D93" s="139"/>
      <c r="E93" s="140"/>
      <c r="F93" s="121">
        <v>77</v>
      </c>
      <c r="G93" s="169" t="s">
        <v>113</v>
      </c>
      <c r="H93" s="160" t="s">
        <v>176</v>
      </c>
      <c r="I93" s="142" t="s">
        <v>238</v>
      </c>
      <c r="J93" s="199">
        <f>+'[1]62-BIS'!D30</f>
        <v>1885083</v>
      </c>
      <c r="K93" s="143"/>
      <c r="M93" s="24">
        <f>+K97-D97</f>
        <v>0</v>
      </c>
    </row>
    <row r="94" spans="2:13" ht="20.100000000000001" customHeight="1" x14ac:dyDescent="0.25">
      <c r="B94" s="35"/>
      <c r="C94" s="160"/>
      <c r="D94" s="139"/>
      <c r="E94" s="140"/>
      <c r="F94" s="121">
        <v>77</v>
      </c>
      <c r="G94" s="169" t="s">
        <v>113</v>
      </c>
      <c r="H94" s="160" t="s">
        <v>176</v>
      </c>
      <c r="I94" s="142" t="s">
        <v>239</v>
      </c>
      <c r="J94" s="199">
        <f>+'[1]62-BIS'!D34</f>
        <v>55872</v>
      </c>
      <c r="K94" s="143"/>
    </row>
    <row r="95" spans="2:13" ht="20.100000000000001" customHeight="1" x14ac:dyDescent="0.25">
      <c r="B95" s="35"/>
      <c r="C95" s="160"/>
      <c r="D95" s="139"/>
      <c r="E95" s="140"/>
      <c r="F95" s="155" t="s">
        <v>72</v>
      </c>
      <c r="G95" s="200" t="s">
        <v>240</v>
      </c>
      <c r="H95" s="201" t="s">
        <v>241</v>
      </c>
      <c r="I95" s="157" t="s">
        <v>242</v>
      </c>
      <c r="J95" s="202">
        <f>+'[1]89IN'!C31</f>
        <v>3045138</v>
      </c>
      <c r="K95" s="119"/>
    </row>
    <row r="96" spans="2:13" ht="20.100000000000001" customHeight="1" x14ac:dyDescent="0.25">
      <c r="B96" s="25">
        <v>830</v>
      </c>
      <c r="C96" s="124" t="s">
        <v>243</v>
      </c>
      <c r="D96" s="120">
        <f>+[1]sec.88!E202</f>
        <v>100000</v>
      </c>
      <c r="E96" s="146"/>
      <c r="F96" s="155" t="s">
        <v>244</v>
      </c>
      <c r="G96" s="200" t="s">
        <v>245</v>
      </c>
      <c r="H96" s="195">
        <v>830</v>
      </c>
      <c r="I96" s="128" t="s">
        <v>246</v>
      </c>
      <c r="J96" s="196"/>
      <c r="K96" s="119">
        <f>+'[1]89as'!F8</f>
        <v>100000</v>
      </c>
    </row>
    <row r="97" spans="1:14" ht="24.95" customHeight="1" x14ac:dyDescent="0.25">
      <c r="A97" s="89"/>
      <c r="B97" s="216" t="s">
        <v>82</v>
      </c>
      <c r="C97" s="217"/>
      <c r="D97" s="203">
        <f>SUM(D6:D96)</f>
        <v>28581964.73</v>
      </c>
      <c r="E97" s="204"/>
      <c r="F97" s="205"/>
      <c r="G97" s="206"/>
      <c r="H97" s="216" t="s">
        <v>82</v>
      </c>
      <c r="I97" s="218"/>
      <c r="J97" s="217"/>
      <c r="K97" s="207">
        <f>SUM(K6:K96)</f>
        <v>28581964.73</v>
      </c>
      <c r="M97" s="24">
        <f>+K97-D97</f>
        <v>0</v>
      </c>
      <c r="N97" s="24">
        <f>+K97+'[1]afectados Contrato Programa'!K41</f>
        <v>115569473.73</v>
      </c>
    </row>
    <row r="98" spans="1:14" x14ac:dyDescent="0.25">
      <c r="K98" s="24"/>
    </row>
    <row r="99" spans="1:14" x14ac:dyDescent="0.25">
      <c r="L99" s="106">
        <f>+K97+'[1]afectados Contrato Programa'!K41</f>
        <v>115569473.73</v>
      </c>
    </row>
    <row r="100" spans="1:14" x14ac:dyDescent="0.25">
      <c r="K100" s="24">
        <f>+D97-K97</f>
        <v>0</v>
      </c>
      <c r="L100" s="24">
        <f>+K97-D97</f>
        <v>0</v>
      </c>
    </row>
    <row r="101" spans="1:14" x14ac:dyDescent="0.25">
      <c r="K101" s="24"/>
    </row>
    <row r="102" spans="1:14" x14ac:dyDescent="0.25">
      <c r="K102" s="24"/>
    </row>
    <row r="103" spans="1:14" x14ac:dyDescent="0.25">
      <c r="K103" s="24"/>
    </row>
    <row r="104" spans="1:14" x14ac:dyDescent="0.25">
      <c r="K104" s="24"/>
    </row>
    <row r="105" spans="1:14" x14ac:dyDescent="0.25">
      <c r="K105" s="24"/>
    </row>
    <row r="106" spans="1:14" x14ac:dyDescent="0.25">
      <c r="K106" s="24"/>
    </row>
    <row r="107" spans="1:14" x14ac:dyDescent="0.25">
      <c r="K107" s="24"/>
    </row>
    <row r="108" spans="1:14" x14ac:dyDescent="0.25">
      <c r="K108" s="24"/>
    </row>
    <row r="110" spans="1:14" x14ac:dyDescent="0.25">
      <c r="G110" s="3" t="s">
        <v>89</v>
      </c>
      <c r="H110" s="107">
        <f>+K18+J20</f>
        <v>1400000</v>
      </c>
    </row>
    <row r="111" spans="1:14" x14ac:dyDescent="0.25">
      <c r="G111" s="3" t="s">
        <v>247</v>
      </c>
      <c r="H111" s="107">
        <f>+K6+K9+J21+J22+J23+J24+K25+K26+K27+K28+K30+K33+K34+J42+J43+J45+J74+J86+K12+K7+K8</f>
        <v>2068376</v>
      </c>
    </row>
    <row r="112" spans="1:14" x14ac:dyDescent="0.25">
      <c r="G112" s="3" t="s">
        <v>90</v>
      </c>
      <c r="H112" s="108">
        <f>+K11+J36+J37+J39+J40+J44+J46+J47+J48+J49+J50</f>
        <v>610420</v>
      </c>
      <c r="J112" s="34">
        <f>+H112+'[1]afectados Contrato Programa'!H58</f>
        <v>1095420</v>
      </c>
    </row>
    <row r="113" spans="7:10" x14ac:dyDescent="0.25">
      <c r="G113" s="3" t="s">
        <v>91</v>
      </c>
      <c r="H113" s="107">
        <f>+K10+J38+J41+J52+K53+K58+K66+K72+J75+J76+J77+J78+K79+K80+K81+K82+K83+J85+J87+J88+J89+J90+J91+J92+J93+J94+J95</f>
        <v>24403168.73</v>
      </c>
      <c r="J113" s="24">
        <f>+H113+'[1]afectados Contrato Programa'!H59</f>
        <v>31703804.73</v>
      </c>
    </row>
    <row r="114" spans="7:10" x14ac:dyDescent="0.25">
      <c r="G114" s="3" t="s">
        <v>92</v>
      </c>
      <c r="H114" s="107"/>
    </row>
    <row r="115" spans="7:10" x14ac:dyDescent="0.25">
      <c r="G115" s="3" t="s">
        <v>248</v>
      </c>
      <c r="H115" s="107">
        <f>+K96</f>
        <v>100000</v>
      </c>
    </row>
    <row r="116" spans="7:10" x14ac:dyDescent="0.25">
      <c r="G116" s="3" t="s">
        <v>93</v>
      </c>
      <c r="H116" s="107"/>
    </row>
    <row r="117" spans="7:10" x14ac:dyDescent="0.25">
      <c r="H117" s="107">
        <f>SUM(H110:H116)</f>
        <v>28581964.73</v>
      </c>
    </row>
    <row r="118" spans="7:10" x14ac:dyDescent="0.25">
      <c r="H118" s="107">
        <f>+K97-H117</f>
        <v>0</v>
      </c>
    </row>
  </sheetData>
  <mergeCells count="4">
    <mergeCell ref="B4:D4"/>
    <mergeCell ref="H4:K4"/>
    <mergeCell ref="B97:C97"/>
    <mergeCell ref="H97:J97"/>
  </mergeCells>
  <printOptions horizontalCentered="1"/>
  <pageMargins left="0.51181102362204722" right="0.51181102362204722" top="1.1417322834645669" bottom="1.1417322834645669" header="0.31496062992125984" footer="0.11811023622047245"/>
  <pageSetup paperSize="9" scale="60" firstPageNumber="6" fitToHeight="2" orientation="landscape" useFirstPageNumber="1" r:id="rId1"/>
  <rowBreaks count="4" manualBreakCount="4">
    <brk id="34" max="10" man="1"/>
    <brk id="65" max="10" man="1"/>
    <brk id="97" max="10" man="1"/>
    <brk id="9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afectados Contrato Programa</vt:lpstr>
      <vt:lpstr>afectados ingresos</vt:lpstr>
      <vt:lpstr>'afectados Contrato Programa'!Área_de_impresión</vt:lpstr>
      <vt:lpstr>'afectados ingresos'!Área_de_impresión</vt:lpstr>
      <vt:lpstr>'afectados Contrato Programa'!Títulos_a_imprimir</vt:lpstr>
      <vt:lpstr>'afectados ingresos'!Títulos_a_imprimir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Mantilla, Margarita</dc:creator>
  <cp:lastModifiedBy>Martinez Mantilla, Margarita</cp:lastModifiedBy>
  <cp:lastPrinted>2022-11-24T15:37:50Z</cp:lastPrinted>
  <dcterms:created xsi:type="dcterms:W3CDTF">2022-11-24T15:36:28Z</dcterms:created>
  <dcterms:modified xsi:type="dcterms:W3CDTF">2023-02-01T11:14:39Z</dcterms:modified>
</cp:coreProperties>
</file>