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9119EBA4-6FEF-4381-AA0B-7547E18490DF}" xr6:coauthVersionLast="47" xr6:coauthVersionMax="47" xr10:uidLastSave="{00000000-0000-0000-0000-000000000000}"/>
  <bookViews>
    <workbookView xWindow="-120" yWindow="-120" windowWidth="29040" windowHeight="16440" xr2:uid="{18AF62A7-BBD8-40B7-B8F7-6AFC6AF885A6}"/>
  </bookViews>
  <sheets>
    <sheet name="CompI-Art. 22-23" sheetId="1" r:id="rId1"/>
  </sheets>
  <externalReferences>
    <externalReference r:id="rId2"/>
  </externalReferences>
  <definedNames>
    <definedName name="Print_Area" localSheetId="0">'CompI-Art. 22-23'!$A$2:$E$32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C30" i="1" s="1"/>
  <c r="D27" i="1"/>
  <c r="J26" i="1"/>
  <c r="D26" i="1"/>
  <c r="E26" i="1" s="1"/>
  <c r="C25" i="1"/>
  <c r="D22" i="1"/>
  <c r="E22" i="1" s="1"/>
  <c r="E21" i="1"/>
  <c r="D21" i="1"/>
  <c r="E20" i="1"/>
  <c r="D20" i="1"/>
  <c r="E19" i="1"/>
  <c r="D19" i="1"/>
  <c r="F18" i="1"/>
  <c r="D18" i="1"/>
  <c r="D23" i="1" s="1"/>
  <c r="C18" i="1"/>
  <c r="C23" i="1" s="1"/>
  <c r="C24" i="1" s="1"/>
  <c r="D16" i="1"/>
  <c r="E16" i="1" s="1"/>
  <c r="D15" i="1"/>
  <c r="D14" i="1" s="1"/>
  <c r="C14" i="1"/>
  <c r="C17" i="1" s="1"/>
  <c r="E13" i="1"/>
  <c r="D13" i="1"/>
  <c r="F12" i="1"/>
  <c r="D12" i="1"/>
  <c r="E12" i="1" s="1"/>
  <c r="F11" i="1"/>
  <c r="D11" i="1"/>
  <c r="E11" i="1" s="1"/>
  <c r="C10" i="1"/>
  <c r="D9" i="1"/>
  <c r="E9" i="1" s="1"/>
  <c r="E8" i="1"/>
  <c r="D8" i="1"/>
  <c r="E7" i="1"/>
  <c r="D7" i="1"/>
  <c r="D6" i="1"/>
  <c r="E6" i="1" s="1"/>
  <c r="D5" i="1"/>
  <c r="E5" i="1" s="1"/>
  <c r="C5" i="1"/>
  <c r="E23" i="1" l="1"/>
  <c r="E14" i="1"/>
  <c r="C31" i="1"/>
  <c r="D30" i="1"/>
  <c r="E15" i="1"/>
  <c r="E18" i="1"/>
  <c r="D25" i="1"/>
  <c r="E25" i="1" s="1"/>
  <c r="D10" i="1"/>
  <c r="E10" i="1" s="1"/>
  <c r="E30" i="1" l="1"/>
  <c r="D17" i="1"/>
  <c r="E17" i="1" l="1"/>
  <c r="D24" i="1"/>
  <c r="E24" i="1" l="1"/>
  <c r="D31" i="1"/>
  <c r="E31" i="1" s="1"/>
</calcChain>
</file>

<file path=xl/sharedStrings.xml><?xml version="1.0" encoding="utf-8"?>
<sst xmlns="http://schemas.openxmlformats.org/spreadsheetml/2006/main" count="34" uniqueCount="32">
  <si>
    <t>Estado de Ingresos. Comparación 2022/2023 por Capítulos y Artículos</t>
  </si>
  <si>
    <t>CAP.</t>
  </si>
  <si>
    <t>DENOMINACIÓN</t>
  </si>
  <si>
    <t>INC. %</t>
  </si>
  <si>
    <t>Tasas, precios públicos y otros ingresos</t>
  </si>
  <si>
    <t>31    Precios públicos</t>
  </si>
  <si>
    <t>32    Otros ingresos de prestación de servicios</t>
  </si>
  <si>
    <t>33    Venta de bienes</t>
  </si>
  <si>
    <t>39    Otros ingresos</t>
  </si>
  <si>
    <t>Transferencias corrientes</t>
  </si>
  <si>
    <t xml:space="preserve">45    Comunidades Autónomas </t>
  </si>
  <si>
    <t>46    Corporaciones locales</t>
  </si>
  <si>
    <t>47    Empresas privadas</t>
  </si>
  <si>
    <t>Ingresos patrimoniales</t>
  </si>
  <si>
    <t>54    Rentas de bienes inmuebles</t>
  </si>
  <si>
    <t>55    Productos de concesiones</t>
  </si>
  <si>
    <t>Total operaciones corrientes</t>
  </si>
  <si>
    <t>Transferencias de capital</t>
  </si>
  <si>
    <t>70    Administración del Estado</t>
  </si>
  <si>
    <t>75    Comunidades Autónomas</t>
  </si>
  <si>
    <t>78    Familias e Instituciones sin fines de lucro</t>
  </si>
  <si>
    <t>79    Exterior</t>
  </si>
  <si>
    <t>Total operaciones de capital</t>
  </si>
  <si>
    <t>Total operaciones no financieras</t>
  </si>
  <si>
    <t>Activos financieros</t>
  </si>
  <si>
    <t>83    Reintegro de préstamos concedidos</t>
  </si>
  <si>
    <t>87    Remanente de tesorería</t>
  </si>
  <si>
    <t>---</t>
  </si>
  <si>
    <t>Pasivos financieros</t>
  </si>
  <si>
    <t xml:space="preserve">91     Préstamos recibidos en moneda nacional </t>
  </si>
  <si>
    <t>Total operaciones financieras</t>
  </si>
  <si>
    <t>TOTAL PRESUPUESTO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</si>
</sst>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#,##0.00_ ;\-#,##0.00\ "/>
    <numFmt numFmtId="166" formatCode="_-* #,##0.00\ _€_-;\-* #,##0.00\ _€_-;_-* &quot;-&quot;??\ _€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4"/>
      </top>
      <bottom style="thin">
        <color theme="3"/>
      </bottom>
      <diagonal/>
    </border>
    <border>
      <left/>
      <right/>
      <top style="thin">
        <color theme="4"/>
      </top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4"/>
      </left>
      <right/>
      <top style="medium">
        <color theme="3"/>
      </top>
      <bottom style="thin">
        <color theme="4"/>
      </bottom>
      <diagonal/>
    </border>
    <border>
      <left/>
      <right/>
      <top style="medium">
        <color theme="3"/>
      </top>
      <bottom style="thin">
        <color theme="4"/>
      </bottom>
      <diagonal/>
    </border>
    <border>
      <left/>
      <right style="thin">
        <color theme="4"/>
      </right>
      <top style="medium">
        <color theme="3"/>
      </top>
      <bottom style="thin">
        <color theme="4"/>
      </bottom>
      <diagonal/>
    </border>
  </borders>
  <cellStyleXfs count="8">
    <xf numFmtId="0" fontId="0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2" borderId="1" applyProtection="0">
      <alignment horizontal="center"/>
    </xf>
    <xf numFmtId="0" fontId="3" fillId="3" borderId="5" applyNumberFormat="0" applyProtection="0">
      <alignment horizontal="center"/>
    </xf>
    <xf numFmtId="0" fontId="3" fillId="4" borderId="8" applyNumberFormat="0" applyBorder="0" applyAlignment="0" applyProtection="0">
      <alignment horizontal="center"/>
    </xf>
    <xf numFmtId="0" fontId="2" fillId="6" borderId="11" applyNumberFormat="0" applyProtection="0">
      <alignment horizontal="center"/>
    </xf>
    <xf numFmtId="0" fontId="8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2" fontId="5" fillId="0" borderId="0" xfId="0" applyNumberFormat="1" applyFont="1"/>
    <xf numFmtId="0" fontId="2" fillId="2" borderId="2" xfId="3" applyBorder="1">
      <alignment horizontal="center"/>
    </xf>
    <xf numFmtId="0" fontId="2" fillId="2" borderId="3" xfId="3" applyBorder="1">
      <alignment horizontal="center"/>
    </xf>
    <xf numFmtId="0" fontId="2" fillId="2" borderId="4" xfId="3" applyBorder="1">
      <alignment horizontal="center"/>
    </xf>
    <xf numFmtId="0" fontId="3" fillId="3" borderId="6" xfId="4" applyBorder="1">
      <alignment horizontal="center"/>
    </xf>
    <xf numFmtId="49" fontId="3" fillId="3" borderId="5" xfId="4" applyNumberFormat="1">
      <alignment horizontal="center"/>
    </xf>
    <xf numFmtId="164" fontId="3" fillId="3" borderId="5" xfId="4" applyNumberFormat="1">
      <alignment horizontal="center"/>
    </xf>
    <xf numFmtId="165" fontId="3" fillId="3" borderId="7" xfId="4" applyNumberFormat="1" applyBorder="1">
      <alignment horizontal="center"/>
    </xf>
    <xf numFmtId="0" fontId="6" fillId="0" borderId="0" xfId="0" applyFont="1"/>
    <xf numFmtId="3" fontId="7" fillId="0" borderId="0" xfId="0" applyNumberFormat="1" applyFont="1"/>
    <xf numFmtId="0" fontId="3" fillId="4" borderId="9" xfId="5" applyBorder="1" applyAlignment="1">
      <alignment horizontal="center"/>
    </xf>
    <xf numFmtId="0" fontId="5" fillId="5" borderId="0" xfId="0" applyFont="1" applyFill="1"/>
    <xf numFmtId="164" fontId="1" fillId="5" borderId="0" xfId="2" applyFont="1" applyFill="1" applyBorder="1"/>
    <xf numFmtId="165" fontId="3" fillId="4" borderId="10" xfId="1" applyNumberFormat="1" applyFont="1" applyFill="1" applyBorder="1" applyAlignment="1">
      <alignment horizontal="center"/>
    </xf>
    <xf numFmtId="164" fontId="5" fillId="0" borderId="0" xfId="0" applyNumberFormat="1" applyFont="1"/>
    <xf numFmtId="164" fontId="5" fillId="5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3" fillId="3" borderId="5" xfId="4">
      <alignment horizontal="center"/>
    </xf>
    <xf numFmtId="49" fontId="6" fillId="0" borderId="0" xfId="0" applyNumberFormat="1" applyFont="1"/>
    <xf numFmtId="165" fontId="3" fillId="4" borderId="10" xfId="1" quotePrefix="1" applyNumberFormat="1" applyFont="1" applyFill="1" applyBorder="1" applyAlignment="1">
      <alignment horizontal="center"/>
    </xf>
    <xf numFmtId="165" fontId="3" fillId="3" borderId="7" xfId="4" quotePrefix="1" applyNumberFormat="1" applyBorder="1">
      <alignment horizontal="center"/>
    </xf>
    <xf numFmtId="0" fontId="2" fillId="6" borderId="12" xfId="6" applyBorder="1">
      <alignment horizontal="center"/>
    </xf>
    <xf numFmtId="0" fontId="10" fillId="6" borderId="13" xfId="6" applyFont="1" applyBorder="1">
      <alignment horizontal="center"/>
    </xf>
    <xf numFmtId="164" fontId="10" fillId="6" borderId="13" xfId="6" applyNumberFormat="1" applyFont="1" applyBorder="1">
      <alignment horizontal="center"/>
    </xf>
    <xf numFmtId="165" fontId="10" fillId="6" borderId="14" xfId="6" applyNumberFormat="1" applyFont="1" applyBorder="1">
      <alignment horizontal="center"/>
    </xf>
    <xf numFmtId="49" fontId="11" fillId="5" borderId="0" xfId="7" applyNumberFormat="1" applyFont="1" applyFill="1"/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Millares" xfId="1" builtinId="3"/>
    <cellStyle name="Millares [0]" xfId="2" builtinId="6"/>
    <cellStyle name="Normal" xfId="0" builtinId="0"/>
    <cellStyle name="Normal 2 2" xfId="7" xr:uid="{F9E616F6-1288-4879-A434-D6FAC7192DE9}"/>
    <cellStyle name="P2010-Encabezado" xfId="3" xr:uid="{ABB0C386-BA5F-4F62-ACB3-612A2B6F5F0C}"/>
    <cellStyle name="P2010-Primera Columna" xfId="5" xr:uid="{C9E93C75-272B-4E7B-9E33-A983F76AA2B1}"/>
    <cellStyle name="P2010-SubTotales" xfId="4" xr:uid="{2EBCECAB-0038-435E-BA51-1EE840FC8CC9}"/>
    <cellStyle name="P2010-Totales" xfId="6" xr:uid="{11FC0673-C18E-40B8-BE3E-4491A9471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23\trabajo%20excel%202023\CUADROS%20RESUMEN%20P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-GRESCAP"/>
      <sheetName val="GTOS-ING ART."/>
      <sheetName val="Ing-origenfond."/>
      <sheetName val="Gtosprog"/>
      <sheetName val="resumenufgycap"/>
    </sheetNames>
    <sheetDataSet>
      <sheetData sheetId="0">
        <row r="4">
          <cell r="C4">
            <v>16951224</v>
          </cell>
        </row>
      </sheetData>
      <sheetData sheetId="1">
        <row r="5">
          <cell r="C5">
            <v>10202100</v>
          </cell>
        </row>
        <row r="6">
          <cell r="C6">
            <v>4608000</v>
          </cell>
        </row>
        <row r="7">
          <cell r="C7">
            <v>111000</v>
          </cell>
        </row>
        <row r="8">
          <cell r="C8">
            <v>2030124</v>
          </cell>
        </row>
        <row r="10">
          <cell r="C10">
            <v>82605373</v>
          </cell>
        </row>
        <row r="11">
          <cell r="C11">
            <v>259500</v>
          </cell>
        </row>
        <row r="12">
          <cell r="C12">
            <v>1227020</v>
          </cell>
        </row>
        <row r="14">
          <cell r="C14">
            <v>400000</v>
          </cell>
        </row>
        <row r="15">
          <cell r="C15">
            <v>100000</v>
          </cell>
        </row>
        <row r="18">
          <cell r="C18">
            <v>9188331</v>
          </cell>
        </row>
        <row r="19">
          <cell r="C19">
            <v>7762104</v>
          </cell>
        </row>
        <row r="20">
          <cell r="C20">
            <v>235147</v>
          </cell>
        </row>
        <row r="21">
          <cell r="C21">
            <v>10271122.73</v>
          </cell>
        </row>
        <row r="24">
          <cell r="C24">
            <v>100000</v>
          </cell>
        </row>
        <row r="25">
          <cell r="C25">
            <v>2199999.799999997</v>
          </cell>
        </row>
      </sheetData>
      <sheetData sheetId="2"/>
      <sheetData sheetId="3">
        <row r="6">
          <cell r="C6">
            <v>80506873</v>
          </cell>
        </row>
      </sheetData>
      <sheetData sheetId="4">
        <row r="4">
          <cell r="K4">
            <v>530989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B823-FAB8-4676-AD32-A9A29B06219F}">
  <dimension ref="A2:J42"/>
  <sheetViews>
    <sheetView tabSelected="1" view="pageBreakPreview" zoomScaleNormal="80" zoomScaleSheetLayoutView="100" zoomScalePageLayoutView="80" workbookViewId="0">
      <selection activeCell="E30" sqref="E30"/>
    </sheetView>
  </sheetViews>
  <sheetFormatPr baseColWidth="10" defaultColWidth="10.85546875" defaultRowHeight="15.95" customHeight="1" x14ac:dyDescent="0.25"/>
  <cols>
    <col min="1" max="1" width="6" style="37" customWidth="1"/>
    <col min="2" max="2" width="45.42578125" style="2" customWidth="1"/>
    <col min="3" max="4" width="17.7109375" style="3" customWidth="1"/>
    <col min="5" max="5" width="10.7109375" style="4" customWidth="1"/>
    <col min="6" max="6" width="17.28515625" style="2" customWidth="1"/>
    <col min="7" max="7" width="13.140625" style="3" customWidth="1"/>
    <col min="8" max="16384" width="10.85546875" style="2"/>
  </cols>
  <sheetData>
    <row r="2" spans="1:7" ht="15.95" customHeight="1" x14ac:dyDescent="0.3">
      <c r="A2" s="1" t="s">
        <v>0</v>
      </c>
    </row>
    <row r="4" spans="1:7" ht="30" customHeight="1" x14ac:dyDescent="0.25">
      <c r="A4" s="5" t="s">
        <v>1</v>
      </c>
      <c r="B4" s="6" t="s">
        <v>2</v>
      </c>
      <c r="C4" s="6">
        <v>2022</v>
      </c>
      <c r="D4" s="6">
        <v>2023</v>
      </c>
      <c r="E4" s="7" t="s">
        <v>3</v>
      </c>
    </row>
    <row r="5" spans="1:7" ht="20.100000000000001" customHeight="1" x14ac:dyDescent="0.25">
      <c r="A5" s="8">
        <v>3</v>
      </c>
      <c r="B5" s="9" t="s">
        <v>4</v>
      </c>
      <c r="C5" s="10">
        <f>SUM(C6:C9)</f>
        <v>18099278</v>
      </c>
      <c r="D5" s="10">
        <f>SUM(D6:D9)</f>
        <v>16951224</v>
      </c>
      <c r="E5" s="11">
        <f>+(D5-C5)*100/C5</f>
        <v>-6.3430928018233654</v>
      </c>
      <c r="F5" s="12"/>
      <c r="G5" s="13"/>
    </row>
    <row r="6" spans="1:7" ht="20.100000000000001" customHeight="1" x14ac:dyDescent="0.25">
      <c r="A6" s="14"/>
      <c r="B6" s="15" t="s">
        <v>5</v>
      </c>
      <c r="C6" s="16">
        <v>10975500</v>
      </c>
      <c r="D6" s="16">
        <f>+'[1]GTOS-ING ART.'!$C$5</f>
        <v>10202100</v>
      </c>
      <c r="E6" s="17">
        <f t="shared" ref="E6:E31" si="0">+(D6-C6)*100/C6</f>
        <v>-7.0466037993713266</v>
      </c>
    </row>
    <row r="7" spans="1:7" ht="20.100000000000001" customHeight="1" x14ac:dyDescent="0.25">
      <c r="A7" s="14"/>
      <c r="B7" s="15" t="s">
        <v>6</v>
      </c>
      <c r="C7" s="16">
        <v>4677000</v>
      </c>
      <c r="D7" s="16">
        <f>+'[1]GTOS-ING ART.'!$C$6</f>
        <v>4608000</v>
      </c>
      <c r="E7" s="17">
        <f t="shared" si="0"/>
        <v>-1.4753046824887748</v>
      </c>
    </row>
    <row r="8" spans="1:7" ht="20.100000000000001" customHeight="1" x14ac:dyDescent="0.25">
      <c r="A8" s="14"/>
      <c r="B8" s="15" t="s">
        <v>7</v>
      </c>
      <c r="C8" s="16">
        <v>172000</v>
      </c>
      <c r="D8" s="16">
        <f>+'[1]GTOS-ING ART.'!$C$7</f>
        <v>111000</v>
      </c>
      <c r="E8" s="17">
        <f t="shared" si="0"/>
        <v>-35.465116279069768</v>
      </c>
    </row>
    <row r="9" spans="1:7" ht="20.100000000000001" customHeight="1" x14ac:dyDescent="0.25">
      <c r="A9" s="14"/>
      <c r="B9" s="15" t="s">
        <v>8</v>
      </c>
      <c r="C9" s="16">
        <v>2274778</v>
      </c>
      <c r="D9" s="16">
        <f>+'[1]GTOS-ING ART.'!$C$8</f>
        <v>2030124</v>
      </c>
      <c r="E9" s="17">
        <f t="shared" si="0"/>
        <v>-10.755071483898648</v>
      </c>
    </row>
    <row r="10" spans="1:7" ht="20.100000000000001" customHeight="1" x14ac:dyDescent="0.25">
      <c r="A10" s="8">
        <v>4</v>
      </c>
      <c r="B10" s="9" t="s">
        <v>9</v>
      </c>
      <c r="C10" s="10">
        <f>SUM(C11:C13)</f>
        <v>80854761</v>
      </c>
      <c r="D10" s="10">
        <f>SUM(D11:D13)</f>
        <v>84091893</v>
      </c>
      <c r="E10" s="11">
        <f t="shared" si="0"/>
        <v>4.0036380789005115</v>
      </c>
    </row>
    <row r="11" spans="1:7" ht="20.100000000000001" customHeight="1" x14ac:dyDescent="0.25">
      <c r="A11" s="14"/>
      <c r="B11" s="15" t="s">
        <v>10</v>
      </c>
      <c r="C11" s="16">
        <v>79215761</v>
      </c>
      <c r="D11" s="16">
        <f>+'[1]GTOS-ING ART.'!$C$10</f>
        <v>82605373</v>
      </c>
      <c r="E11" s="17">
        <f t="shared" si="0"/>
        <v>4.27896160714785</v>
      </c>
      <c r="F11" s="2">
        <f>63484500+72200+1633500</f>
        <v>65190200</v>
      </c>
    </row>
    <row r="12" spans="1:7" ht="20.100000000000001" customHeight="1" x14ac:dyDescent="0.25">
      <c r="A12" s="14"/>
      <c r="B12" s="15" t="s">
        <v>11</v>
      </c>
      <c r="C12" s="16">
        <v>254000</v>
      </c>
      <c r="D12" s="16">
        <f>+'[1]GTOS-ING ART.'!$C$11</f>
        <v>259500</v>
      </c>
      <c r="E12" s="17">
        <f t="shared" si="0"/>
        <v>2.1653543307086616</v>
      </c>
      <c r="F12" s="18" t="e">
        <f>+#REF!+1823000</f>
        <v>#REF!</v>
      </c>
    </row>
    <row r="13" spans="1:7" ht="20.100000000000001" customHeight="1" x14ac:dyDescent="0.25">
      <c r="A13" s="14"/>
      <c r="B13" s="15" t="s">
        <v>12</v>
      </c>
      <c r="C13" s="16">
        <v>1385000</v>
      </c>
      <c r="D13" s="16">
        <f>+'[1]GTOS-ING ART.'!$C$12</f>
        <v>1227020</v>
      </c>
      <c r="E13" s="17">
        <f t="shared" si="0"/>
        <v>-11.406498194945849</v>
      </c>
    </row>
    <row r="14" spans="1:7" ht="20.100000000000001" customHeight="1" x14ac:dyDescent="0.25">
      <c r="A14" s="8">
        <v>5</v>
      </c>
      <c r="B14" s="9" t="s">
        <v>13</v>
      </c>
      <c r="C14" s="10">
        <f>SUM(C15:C16)</f>
        <v>500000</v>
      </c>
      <c r="D14" s="10">
        <f>SUM(D15:D16)</f>
        <v>500000</v>
      </c>
      <c r="E14" s="11">
        <f t="shared" si="0"/>
        <v>0</v>
      </c>
    </row>
    <row r="15" spans="1:7" ht="20.100000000000001" customHeight="1" x14ac:dyDescent="0.25">
      <c r="A15" s="14"/>
      <c r="B15" s="15" t="s">
        <v>14</v>
      </c>
      <c r="C15" s="19">
        <v>400000</v>
      </c>
      <c r="D15" s="19">
        <f>+'[1]GTOS-ING ART.'!$C$14</f>
        <v>400000</v>
      </c>
      <c r="E15" s="17">
        <f t="shared" si="0"/>
        <v>0</v>
      </c>
      <c r="F15" s="20"/>
      <c r="G15" s="21"/>
    </row>
    <row r="16" spans="1:7" ht="20.100000000000001" customHeight="1" x14ac:dyDescent="0.25">
      <c r="A16" s="14"/>
      <c r="B16" s="15" t="s">
        <v>15</v>
      </c>
      <c r="C16" s="19">
        <v>100000</v>
      </c>
      <c r="D16" s="19">
        <f>+'[1]GTOS-ING ART.'!$C$15</f>
        <v>100000</v>
      </c>
      <c r="E16" s="17">
        <f t="shared" si="0"/>
        <v>0</v>
      </c>
    </row>
    <row r="17" spans="1:10" ht="20.100000000000001" customHeight="1" x14ac:dyDescent="0.25">
      <c r="A17" s="8"/>
      <c r="B17" s="22" t="s">
        <v>16</v>
      </c>
      <c r="C17" s="10">
        <f>+C14+C10+C5</f>
        <v>99454039</v>
      </c>
      <c r="D17" s="10">
        <f>+D14+D10+D5</f>
        <v>101543117</v>
      </c>
      <c r="E17" s="11">
        <f t="shared" si="0"/>
        <v>2.1005461628360815</v>
      </c>
    </row>
    <row r="18" spans="1:10" ht="20.100000000000001" customHeight="1" x14ac:dyDescent="0.25">
      <c r="A18" s="8">
        <v>7</v>
      </c>
      <c r="B18" s="9" t="s">
        <v>17</v>
      </c>
      <c r="C18" s="10">
        <f>SUM(C19:C22)</f>
        <v>22558913</v>
      </c>
      <c r="D18" s="10">
        <f>SUM(D19:D22)</f>
        <v>27456704.73</v>
      </c>
      <c r="E18" s="11">
        <f t="shared" si="0"/>
        <v>21.711115823710127</v>
      </c>
      <c r="F18" s="18" t="e">
        <f>+#REF!-#REF!</f>
        <v>#REF!</v>
      </c>
    </row>
    <row r="19" spans="1:10" ht="20.100000000000001" customHeight="1" x14ac:dyDescent="0.25">
      <c r="A19" s="14"/>
      <c r="B19" s="15" t="s">
        <v>18</v>
      </c>
      <c r="C19" s="19">
        <v>7421607</v>
      </c>
      <c r="D19" s="19">
        <f>+'[1]GTOS-ING ART.'!$C$18</f>
        <v>9188331</v>
      </c>
      <c r="E19" s="17">
        <f t="shared" si="0"/>
        <v>23.805140854265122</v>
      </c>
    </row>
    <row r="20" spans="1:10" ht="20.100000000000001" customHeight="1" x14ac:dyDescent="0.25">
      <c r="A20" s="14"/>
      <c r="B20" s="15" t="s">
        <v>19</v>
      </c>
      <c r="C20" s="19">
        <v>6754748</v>
      </c>
      <c r="D20" s="19">
        <f>+'[1]GTOS-ING ART.'!$C$19</f>
        <v>7762104</v>
      </c>
      <c r="E20" s="17">
        <f t="shared" si="0"/>
        <v>14.913302465169686</v>
      </c>
      <c r="F20" s="23"/>
      <c r="G20" s="13"/>
    </row>
    <row r="21" spans="1:10" ht="20.100000000000001" customHeight="1" x14ac:dyDescent="0.25">
      <c r="A21" s="14"/>
      <c r="B21" s="15" t="s">
        <v>20</v>
      </c>
      <c r="C21" s="19">
        <v>344117</v>
      </c>
      <c r="D21" s="19">
        <f>+'[1]GTOS-ING ART.'!$C$20</f>
        <v>235147</v>
      </c>
      <c r="E21" s="24">
        <f t="shared" si="0"/>
        <v>-31.666555270445809</v>
      </c>
      <c r="F21" s="23"/>
      <c r="G21" s="13"/>
    </row>
    <row r="22" spans="1:10" ht="20.100000000000001" customHeight="1" x14ac:dyDescent="0.25">
      <c r="A22" s="14"/>
      <c r="B22" s="15" t="s">
        <v>21</v>
      </c>
      <c r="C22" s="19">
        <v>8038441</v>
      </c>
      <c r="D22" s="19">
        <f>+'[1]GTOS-ING ART.'!$C$21</f>
        <v>10271122.73</v>
      </c>
      <c r="E22" s="17">
        <f t="shared" si="0"/>
        <v>27.775058994648347</v>
      </c>
    </row>
    <row r="23" spans="1:10" ht="20.100000000000001" customHeight="1" x14ac:dyDescent="0.25">
      <c r="A23" s="8"/>
      <c r="B23" s="22" t="s">
        <v>22</v>
      </c>
      <c r="C23" s="10">
        <f>+C18</f>
        <v>22558913</v>
      </c>
      <c r="D23" s="10">
        <f>+D18</f>
        <v>27456704.73</v>
      </c>
      <c r="E23" s="11">
        <f t="shared" si="0"/>
        <v>21.711115823710127</v>
      </c>
    </row>
    <row r="24" spans="1:10" ht="20.100000000000001" customHeight="1" x14ac:dyDescent="0.25">
      <c r="A24" s="8"/>
      <c r="B24" s="22" t="s">
        <v>23</v>
      </c>
      <c r="C24" s="10">
        <f>+C23+C17</f>
        <v>122012952</v>
      </c>
      <c r="D24" s="10">
        <f>+D23+D17</f>
        <v>128999821.73</v>
      </c>
      <c r="E24" s="11">
        <f t="shared" si="0"/>
        <v>5.7263344714420192</v>
      </c>
    </row>
    <row r="25" spans="1:10" ht="20.100000000000001" customHeight="1" x14ac:dyDescent="0.25">
      <c r="A25" s="8">
        <v>8</v>
      </c>
      <c r="B25" s="9" t="s">
        <v>24</v>
      </c>
      <c r="C25" s="10">
        <f>+C26+C27</f>
        <v>100000</v>
      </c>
      <c r="D25" s="10">
        <f>+D26+D27</f>
        <v>2299999.799999997</v>
      </c>
      <c r="E25" s="11">
        <f t="shared" si="0"/>
        <v>2199.9997999999969</v>
      </c>
    </row>
    <row r="26" spans="1:10" ht="20.100000000000001" customHeight="1" x14ac:dyDescent="0.25">
      <c r="A26" s="14"/>
      <c r="B26" s="15" t="s">
        <v>25</v>
      </c>
      <c r="C26" s="19">
        <v>100000</v>
      </c>
      <c r="D26" s="19">
        <f>+'[1]GTOS-ING ART.'!$C$24</f>
        <v>100000</v>
      </c>
      <c r="E26" s="17">
        <f t="shared" si="0"/>
        <v>0</v>
      </c>
      <c r="J26" s="18" t="e">
        <f>+#REF!-107553269</f>
        <v>#REF!</v>
      </c>
    </row>
    <row r="27" spans="1:10" ht="20.100000000000001" customHeight="1" x14ac:dyDescent="0.25">
      <c r="A27" s="14"/>
      <c r="B27" s="15" t="s">
        <v>26</v>
      </c>
      <c r="C27" s="19">
        <v>0</v>
      </c>
      <c r="D27" s="19">
        <f>+'[1]GTOS-ING ART.'!$C$25</f>
        <v>2199999.799999997</v>
      </c>
      <c r="E27" s="24" t="s">
        <v>27</v>
      </c>
      <c r="J27" s="18"/>
    </row>
    <row r="28" spans="1:10" ht="20.100000000000001" customHeight="1" x14ac:dyDescent="0.25">
      <c r="A28" s="8">
        <v>9</v>
      </c>
      <c r="B28" s="9" t="s">
        <v>28</v>
      </c>
      <c r="C28" s="10">
        <f>+C29</f>
        <v>0</v>
      </c>
      <c r="D28" s="10">
        <f>+D29</f>
        <v>0</v>
      </c>
      <c r="E28" s="25" t="s">
        <v>27</v>
      </c>
    </row>
    <row r="29" spans="1:10" ht="20.100000000000001" customHeight="1" x14ac:dyDescent="0.25">
      <c r="A29" s="14"/>
      <c r="B29" s="15" t="s">
        <v>29</v>
      </c>
      <c r="C29" s="19">
        <v>0</v>
      </c>
      <c r="D29" s="19">
        <v>0</v>
      </c>
      <c r="E29" s="24" t="s">
        <v>27</v>
      </c>
    </row>
    <row r="30" spans="1:10" ht="20.100000000000001" customHeight="1" thickBot="1" x14ac:dyDescent="0.3">
      <c r="A30" s="8"/>
      <c r="B30" s="22" t="s">
        <v>30</v>
      </c>
      <c r="C30" s="10">
        <f>+C28+C25</f>
        <v>100000</v>
      </c>
      <c r="D30" s="10">
        <f>+D28+D25</f>
        <v>2299999.799999997</v>
      </c>
      <c r="E30" s="11">
        <f t="shared" si="0"/>
        <v>2199.9997999999969</v>
      </c>
    </row>
    <row r="31" spans="1:10" ht="30" customHeight="1" x14ac:dyDescent="0.25">
      <c r="A31" s="26"/>
      <c r="B31" s="27" t="s">
        <v>31</v>
      </c>
      <c r="C31" s="28">
        <f>+C30+C24</f>
        <v>122112952</v>
      </c>
      <c r="D31" s="28">
        <f>+D30+D24</f>
        <v>131299821.53</v>
      </c>
      <c r="E31" s="29">
        <f t="shared" si="0"/>
        <v>7.5232556248415001</v>
      </c>
    </row>
    <row r="32" spans="1:10" ht="15.95" customHeight="1" x14ac:dyDescent="0.25">
      <c r="A32" s="30"/>
      <c r="C32" s="31"/>
      <c r="D32" s="31"/>
      <c r="E32" s="32"/>
      <c r="F32" s="20"/>
    </row>
    <row r="35" spans="3:7" ht="15.95" customHeight="1" x14ac:dyDescent="0.25">
      <c r="F35" s="20"/>
    </row>
    <row r="36" spans="3:7" ht="15.95" customHeight="1" x14ac:dyDescent="0.25">
      <c r="E36" s="33"/>
    </row>
    <row r="38" spans="3:7" ht="15.95" customHeight="1" x14ac:dyDescent="0.25">
      <c r="C38" s="34"/>
      <c r="D38" s="34"/>
      <c r="E38" s="35"/>
    </row>
    <row r="42" spans="3:7" ht="15.95" customHeight="1" x14ac:dyDescent="0.25">
      <c r="G42" s="36"/>
    </row>
  </sheetData>
  <mergeCells count="1">
    <mergeCell ref="C38:E38"/>
  </mergeCells>
  <printOptions horizontalCentered="1"/>
  <pageMargins left="1.1811023622047245" right="1.1811023622047245" top="1.3779527559055118" bottom="1.1811023622047245" header="0" footer="0"/>
  <pageSetup paperSize="9" scale="7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CompI-Art. 22-23</vt:lpstr>
      <vt:lpstr>'CompI-Art. 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2023-03-03T12:39:44Z</dcterms:created>
  <dcterms:modified xsi:type="dcterms:W3CDTF">2023-03-03T12:39:49Z</dcterms:modified>
</cp:coreProperties>
</file>