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S:\vr.ordacademica\AREA DE CALIDAD\P3-EVALUACION ACTIVIDAD DOCENTE\INFORMES AREA DE CALIDAD\Informe Area de Calidad 2016-2017\Grado\"/>
    </mc:Choice>
  </mc:AlternateContent>
  <bookViews>
    <workbookView xWindow="120" yWindow="525" windowWidth="18795" windowHeight="11340"/>
  </bookViews>
  <sheets>
    <sheet name="Portada" sheetId="7" r:id="rId1"/>
    <sheet name="Preguntas" sheetId="5" r:id="rId2"/>
    <sheet name="Valoración ASIGNATURAS" sheetId="9" r:id="rId3"/>
    <sheet name="Valoración PROFESORADO" sheetId="1" r:id="rId4"/>
  </sheets>
  <definedNames>
    <definedName name="_xlnm.Print_Titles" localSheetId="2">'Valoración ASIGNATURAS'!$A:$A</definedName>
    <definedName name="_xlnm.Print_Titles" localSheetId="3">'Valoración PROFESORADO'!$A:$A</definedName>
  </definedNames>
  <calcPr calcId="152511"/>
</workbook>
</file>

<file path=xl/calcChain.xml><?xml version="1.0" encoding="utf-8"?>
<calcChain xmlns="http://schemas.openxmlformats.org/spreadsheetml/2006/main">
  <c r="D37" i="1" l="1"/>
  <c r="D38" i="1"/>
  <c r="D39" i="1"/>
  <c r="D40" i="1"/>
  <c r="B40" i="1"/>
  <c r="B39" i="1"/>
  <c r="B38" i="1"/>
  <c r="B37" i="1"/>
  <c r="B36" i="1"/>
  <c r="D36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1" i="1"/>
  <c r="D4" i="1"/>
  <c r="D5" i="1"/>
  <c r="D6" i="1"/>
  <c r="D7" i="1"/>
  <c r="D8" i="1"/>
  <c r="D9" i="1"/>
  <c r="D10" i="1"/>
  <c r="D3" i="1"/>
  <c r="AC40" i="1" l="1"/>
  <c r="AC39" i="1"/>
  <c r="AC38" i="1"/>
  <c r="AC37" i="1"/>
  <c r="AC36" i="1"/>
  <c r="AA40" i="1"/>
  <c r="AA39" i="1"/>
  <c r="AA38" i="1"/>
  <c r="AA37" i="1"/>
  <c r="AA36" i="1"/>
  <c r="Y40" i="1"/>
  <c r="Y39" i="1"/>
  <c r="Y38" i="1"/>
  <c r="Y37" i="1"/>
  <c r="Y36" i="1"/>
  <c r="AC42" i="1"/>
  <c r="AA42" i="1"/>
  <c r="Y42" i="1"/>
  <c r="AD11" i="1"/>
  <c r="AB11" i="1"/>
  <c r="Z11" i="1"/>
  <c r="C40" i="1" l="1"/>
  <c r="C39" i="1"/>
  <c r="C38" i="1"/>
  <c r="C37" i="1"/>
  <c r="C36" i="1"/>
  <c r="F40" i="1"/>
  <c r="F39" i="1"/>
  <c r="F38" i="1"/>
  <c r="F37" i="1"/>
  <c r="F36" i="1"/>
  <c r="E40" i="1"/>
  <c r="E39" i="1"/>
  <c r="E38" i="1"/>
  <c r="E37" i="1"/>
  <c r="E3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" i="1"/>
  <c r="U42" i="1"/>
  <c r="U36" i="1"/>
  <c r="U37" i="1"/>
  <c r="U38" i="1"/>
  <c r="U39" i="1"/>
  <c r="U40" i="1"/>
  <c r="G40" i="1" l="1"/>
  <c r="AD38" i="1"/>
  <c r="Z38" i="1"/>
  <c r="AB38" i="1"/>
  <c r="Z39" i="1"/>
  <c r="AD39" i="1"/>
  <c r="AB39" i="1"/>
  <c r="G37" i="1"/>
  <c r="Z36" i="1"/>
  <c r="AB36" i="1"/>
  <c r="AD36" i="1"/>
  <c r="Z40" i="1"/>
  <c r="AB40" i="1"/>
  <c r="AD40" i="1"/>
  <c r="AB37" i="1"/>
  <c r="Z37" i="1"/>
  <c r="AD37" i="1"/>
  <c r="G39" i="1"/>
  <c r="G36" i="1"/>
  <c r="G38" i="1"/>
  <c r="T41" i="9" l="1"/>
  <c r="B39" i="9" l="1"/>
  <c r="B38" i="9"/>
  <c r="B37" i="9"/>
  <c r="B36" i="9"/>
  <c r="B35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" i="9"/>
  <c r="Z39" i="9"/>
  <c r="Z38" i="9"/>
  <c r="Z37" i="9"/>
  <c r="Z36" i="9"/>
  <c r="Z35" i="9"/>
  <c r="X39" i="9"/>
  <c r="X38" i="9"/>
  <c r="X37" i="9"/>
  <c r="X36" i="9"/>
  <c r="X35" i="9"/>
  <c r="V39" i="9"/>
  <c r="V38" i="9"/>
  <c r="V37" i="9"/>
  <c r="V36" i="9"/>
  <c r="V35" i="9"/>
  <c r="I39" i="9" l="1"/>
  <c r="J39" i="9"/>
  <c r="K39" i="9"/>
  <c r="L39" i="9"/>
  <c r="M39" i="9"/>
  <c r="N39" i="9"/>
  <c r="O39" i="9"/>
  <c r="P39" i="9"/>
  <c r="Q39" i="9"/>
  <c r="R39" i="9"/>
  <c r="S39" i="9"/>
  <c r="I38" i="9"/>
  <c r="J38" i="9"/>
  <c r="K38" i="9"/>
  <c r="L38" i="9"/>
  <c r="M38" i="9"/>
  <c r="N38" i="9"/>
  <c r="O38" i="9"/>
  <c r="P38" i="9"/>
  <c r="Q38" i="9"/>
  <c r="R38" i="9"/>
  <c r="S38" i="9"/>
  <c r="I37" i="9"/>
  <c r="J37" i="9"/>
  <c r="K37" i="9"/>
  <c r="L37" i="9"/>
  <c r="M37" i="9"/>
  <c r="N37" i="9"/>
  <c r="O37" i="9"/>
  <c r="P37" i="9"/>
  <c r="Q37" i="9"/>
  <c r="R37" i="9"/>
  <c r="S37" i="9"/>
  <c r="I36" i="9"/>
  <c r="J36" i="9"/>
  <c r="K36" i="9"/>
  <c r="L36" i="9"/>
  <c r="M36" i="9"/>
  <c r="N36" i="9"/>
  <c r="O36" i="9"/>
  <c r="P36" i="9"/>
  <c r="Q36" i="9"/>
  <c r="R36" i="9"/>
  <c r="S36" i="9"/>
  <c r="I35" i="9"/>
  <c r="J35" i="9"/>
  <c r="K35" i="9"/>
  <c r="L35" i="9"/>
  <c r="M35" i="9"/>
  <c r="N35" i="9"/>
  <c r="O35" i="9"/>
  <c r="P35" i="9"/>
  <c r="Q35" i="9"/>
  <c r="R35" i="9"/>
  <c r="S35" i="9"/>
  <c r="H39" i="9"/>
  <c r="T39" i="9" s="1"/>
  <c r="H38" i="9"/>
  <c r="T38" i="9" s="1"/>
  <c r="H37" i="9"/>
  <c r="H36" i="9"/>
  <c r="T36" i="9" s="1"/>
  <c r="H35" i="9"/>
  <c r="T35" i="9" s="1"/>
  <c r="F39" i="9"/>
  <c r="F38" i="9"/>
  <c r="F37" i="9"/>
  <c r="F36" i="9"/>
  <c r="F35" i="9"/>
  <c r="E35" i="9"/>
  <c r="E39" i="9"/>
  <c r="E38" i="9"/>
  <c r="E37" i="9"/>
  <c r="E36" i="9"/>
  <c r="C39" i="9"/>
  <c r="D39" i="9" s="1"/>
  <c r="C38" i="9"/>
  <c r="D38" i="9" s="1"/>
  <c r="C37" i="9"/>
  <c r="D37" i="9" s="1"/>
  <c r="C36" i="9"/>
  <c r="D36" i="9" s="1"/>
  <c r="C35" i="9"/>
  <c r="Z41" i="9"/>
  <c r="X41" i="9"/>
  <c r="V41" i="9"/>
  <c r="AA33" i="9"/>
  <c r="Y33" i="9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" i="9"/>
  <c r="W33" i="9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" i="9"/>
  <c r="AA35" i="9" l="1"/>
  <c r="D35" i="9"/>
  <c r="T37" i="9"/>
  <c r="Y35" i="9"/>
  <c r="G33" i="9"/>
  <c r="F41" i="9"/>
  <c r="E41" i="9"/>
  <c r="C41" i="9"/>
  <c r="B41" i="9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" i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" i="9"/>
  <c r="W39" i="1" l="1"/>
  <c r="AA36" i="9"/>
  <c r="AA37" i="9"/>
  <c r="AA38" i="9"/>
  <c r="AA39" i="9"/>
  <c r="Y36" i="9"/>
  <c r="Y37" i="9"/>
  <c r="Y38" i="9"/>
  <c r="Y39" i="9"/>
  <c r="W36" i="9"/>
  <c r="W37" i="9"/>
  <c r="W38" i="9"/>
  <c r="W39" i="9"/>
  <c r="W35" i="9"/>
  <c r="G35" i="9"/>
  <c r="G36" i="9"/>
  <c r="G37" i="9"/>
  <c r="G38" i="9"/>
  <c r="G39" i="9"/>
  <c r="G32" i="9" l="1"/>
  <c r="G4" i="9" l="1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" i="9"/>
  <c r="Y4" i="9" l="1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" i="9"/>
  <c r="AD33" i="1" l="1"/>
  <c r="AB33" i="1"/>
  <c r="Z33" i="1"/>
  <c r="G41" i="9" l="1"/>
  <c r="Y41" i="9"/>
  <c r="W41" i="9"/>
  <c r="AA41" i="9"/>
  <c r="D41" i="9"/>
  <c r="AD3" i="1" l="1"/>
  <c r="AD4" i="1"/>
  <c r="AD5" i="1"/>
  <c r="AD6" i="1"/>
  <c r="AD7" i="1"/>
  <c r="AD8" i="1"/>
  <c r="AD9" i="1"/>
  <c r="AD10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B3" i="1"/>
  <c r="AB4" i="1"/>
  <c r="AB5" i="1"/>
  <c r="AB6" i="1"/>
  <c r="AB7" i="1"/>
  <c r="AB8" i="1"/>
  <c r="AB9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Z3" i="1"/>
  <c r="Z4" i="1"/>
  <c r="Z5" i="1"/>
  <c r="Z6" i="1"/>
  <c r="Z7" i="1"/>
  <c r="Z8" i="1"/>
  <c r="Z9" i="1"/>
  <c r="Z10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C42" i="1"/>
  <c r="E42" i="1"/>
  <c r="F42" i="1"/>
  <c r="B42" i="1"/>
  <c r="G42" i="1" l="1"/>
  <c r="D42" i="1"/>
  <c r="Z42" i="1" l="1"/>
  <c r="AB42" i="1" l="1"/>
  <c r="AD42" i="1"/>
</calcChain>
</file>

<file path=xl/sharedStrings.xml><?xml version="1.0" encoding="utf-8"?>
<sst xmlns="http://schemas.openxmlformats.org/spreadsheetml/2006/main" count="162" uniqueCount="99">
  <si>
    <t>Más Bien En Desacuerdo</t>
  </si>
  <si>
    <t>Totalmente en Desacuerdo</t>
  </si>
  <si>
    <t>En Desacuerdo</t>
  </si>
  <si>
    <t>Más Bien De Acuerdo</t>
  </si>
  <si>
    <t>De Acuerdo</t>
  </si>
  <si>
    <t>Totalmente De Acuerdo</t>
  </si>
  <si>
    <t>PLAN</t>
  </si>
  <si>
    <t>Número total Unidades Evaluación</t>
  </si>
  <si>
    <t>Unidades Evaluadas</t>
  </si>
  <si>
    <t>% Unidades Evaluadas</t>
  </si>
  <si>
    <t>Num. Total Matriculados Evaluadas</t>
  </si>
  <si>
    <t>% Participación Total Evaluadas</t>
  </si>
  <si>
    <t>Media ITEM 1</t>
  </si>
  <si>
    <t>Media ITEM 2</t>
  </si>
  <si>
    <t>Media ITEM 3</t>
  </si>
  <si>
    <t>Media ITEM 4</t>
  </si>
  <si>
    <t>Media ITEM 5</t>
  </si>
  <si>
    <t>Media ITEM 6</t>
  </si>
  <si>
    <t>X&lt;=2,5</t>
  </si>
  <si>
    <t>2,5&lt;X&lt;=3,5</t>
  </si>
  <si>
    <t>3,5&lt;X</t>
  </si>
  <si>
    <t>Num. Total Encuestas Recibidas</t>
  </si>
  <si>
    <t>GRADO EN FISICA</t>
  </si>
  <si>
    <t>GRADO EN GEOGRAFIA Y ORDENACION DEL TERRITORIO</t>
  </si>
  <si>
    <t>GRADO EN HISTORIA</t>
  </si>
  <si>
    <t>GRADO EN MATEMATICAS</t>
  </si>
  <si>
    <t>GRADO EN MEDICINA</t>
  </si>
  <si>
    <t>LISTADO PREGUNTAS ENCUESTA</t>
  </si>
  <si>
    <t>Escala de valoración</t>
  </si>
  <si>
    <t>GRADO EN ADMINISTRACION Y DIRECCION DE EMPRESAS</t>
  </si>
  <si>
    <t>GRADO EN DERECHO</t>
  </si>
  <si>
    <t>GRADO EN ECONOMIA</t>
  </si>
  <si>
    <t>GRADO EN ENFERMERIA</t>
  </si>
  <si>
    <t>GRADO EN INGENIERIA CIVIL</t>
  </si>
  <si>
    <t>GRADO EN INGENIERIA DE LOS RECURSOS ENERGETICOS</t>
  </si>
  <si>
    <t>GRADO EN INGENIERIA DE LOS RECURSOS MINEROS</t>
  </si>
  <si>
    <t>GRADO EN INGENIERIA DE TECNOLOGIAS DE TELECOMUNICACION</t>
  </si>
  <si>
    <t>GRADO EN INGENIERIA ELECTRICA</t>
  </si>
  <si>
    <t>GRADO EN INGENIERIA EN ELECTRONICA INDUSTRIAL Y AUTOMATICA</t>
  </si>
  <si>
    <t>GRADO EN INGENIERIA EN TECNOLOGIAS INDUSTRIALES</t>
  </si>
  <si>
    <t>GRADO EN INGENIERIA INFORMATICA</t>
  </si>
  <si>
    <t>GRADO EN INGENIERIA MARINA</t>
  </si>
  <si>
    <t>GRADO EN INGENIERIA MARITIMA</t>
  </si>
  <si>
    <t>GRADO EN INGENIERIA MECANICA</t>
  </si>
  <si>
    <t>GRADO EN INGENIERIA NAUTICA Y TRANSPORTE MARITIMO</t>
  </si>
  <si>
    <t>GRADO EN INGENIERIA QUIMICA</t>
  </si>
  <si>
    <t>GRADO EN MAGISTERIO EN EDUCACION INFANTIL</t>
  </si>
  <si>
    <t>GRADO EN MAGISTERIO EN EDUCACION PRIMARIA</t>
  </si>
  <si>
    <t>GRADO EN RELACIONES LABORALES</t>
  </si>
  <si>
    <t>GRADO EN TURISMO</t>
  </si>
  <si>
    <t>MEDIA UC</t>
  </si>
  <si>
    <t>GRADO EN FISIOTERAPIA</t>
  </si>
  <si>
    <t>Unidades con media X</t>
  </si>
  <si>
    <t>GRADO EN LOGOPEDIA</t>
  </si>
  <si>
    <t>Media Global
2013-2014</t>
  </si>
  <si>
    <t>GRADO EN ESTUDIOS HISPANICOS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</si>
  <si>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</si>
  <si>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</si>
  <si>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</si>
  <si>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</si>
  <si>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</si>
  <si>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</si>
  <si>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UNIVERSIDAD DE CANTABRIA</t>
  </si>
  <si>
    <t>ENCUESTA DE OPINIÓN DE LOS ESTUDIANTES SOBRE LA ACTIVIDAD DOCENTE DEL PROFESORADO</t>
  </si>
  <si>
    <t xml:space="preserve">TABLA DE RESULTADOS </t>
  </si>
  <si>
    <t>TÍTULOS DE GRADO</t>
  </si>
  <si>
    <t>Media Global
2014-2015</t>
  </si>
  <si>
    <t>Desv
ITEM 1</t>
  </si>
  <si>
    <t>Desv
ITEM 2</t>
  </si>
  <si>
    <t>Desv
ITEM 3</t>
  </si>
  <si>
    <t>Desv
ITEM 4</t>
  </si>
  <si>
    <t>Desv
ITEM 5</t>
  </si>
  <si>
    <t>Desv
ITEM 6</t>
  </si>
  <si>
    <t>GRADOS MAGISTERIO EN ED. INFANTIL Y PRIMARIA</t>
  </si>
  <si>
    <t>VICERRECTORADO DE ORDENACIÓN ACADÉMICA Y PROFESORADO</t>
  </si>
  <si>
    <t>ENCUESTA DE OPINIÓN DE LOS ESTUDIANTES SOBRE LA ACTIVIDAD DOCENTE - ASIGNATURA</t>
  </si>
  <si>
    <t>Los materiales y la bibliografía recomendada son accesibles y de utilidad.</t>
  </si>
  <si>
    <t>La distribución de horas teóricas y prácticas de la asignatura es acertada.</t>
  </si>
  <si>
    <t>El esfuerzo necesario para aprobar es el adecuado.</t>
  </si>
  <si>
    <t>El profesorado de esta asignatura está bien coordinado.</t>
  </si>
  <si>
    <t>No se han producido solapamientos innecesarios con otras asignaturas.</t>
  </si>
  <si>
    <t>El sistema de evaluación es adecuado.</t>
  </si>
  <si>
    <t>El profesor explica con claridad.</t>
  </si>
  <si>
    <t>El profesor evalúa adecuadamente.</t>
  </si>
  <si>
    <t>El profesor es accesible y resuelve las dudas planteadas.</t>
  </si>
  <si>
    <t>El profesor cumple con el horario de clase.</t>
  </si>
  <si>
    <t>La asistencia a clase es de utilidad.</t>
  </si>
  <si>
    <t>El profesor puede considerarse un buen docente.</t>
  </si>
  <si>
    <t>¿Asistes regularmente a clase de este profesor?</t>
  </si>
  <si>
    <t>% que asiste regularmente a clase</t>
  </si>
  <si>
    <t>Media Global
2015-2016</t>
  </si>
  <si>
    <t>Número total Asignaturas</t>
  </si>
  <si>
    <t>Asignaturas Evaluadas</t>
  </si>
  <si>
    <t>% Asignaturas Evaluadas</t>
  </si>
  <si>
    <t>Asignaturas con media X</t>
  </si>
  <si>
    <t>CURSO 2016-2017</t>
  </si>
  <si>
    <t>GRADO EN GESTIÓN HOTELERA Y TURÍSTICA</t>
  </si>
  <si>
    <t>Media Global
2016-2017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</si>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</sst>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2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16" fillId="0" borderId="0"/>
    <xf numFmtId="0" fontId="6" fillId="0" borderId="0"/>
    <xf numFmtId="0" fontId="6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0" fontId="16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9" fontId="11" fillId="0" borderId="0" xfId="6" applyNumberFormat="1" applyFont="1" applyAlignment="1">
      <alignment horizontal="center" vertical="center"/>
    </xf>
    <xf numFmtId="10" fontId="11" fillId="0" borderId="0" xfId="6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4" fillId="0" borderId="0" xfId="6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5" applyFont="1" applyFill="1" applyBorder="1" applyAlignment="1">
      <alignment vertical="center" wrapText="1"/>
    </xf>
    <xf numFmtId="1" fontId="14" fillId="0" borderId="0" xfId="0" applyNumberFormat="1" applyFont="1" applyAlignment="1">
      <alignment horizontal="center" vertical="center"/>
    </xf>
    <xf numFmtId="10" fontId="11" fillId="0" borderId="0" xfId="6" applyNumberFormat="1" applyFont="1" applyAlignment="1" applyProtection="1">
      <alignment horizontal="center" vertical="center"/>
      <protection locked="0"/>
    </xf>
    <xf numFmtId="10" fontId="14" fillId="0" borderId="0" xfId="6" applyNumberFormat="1" applyFont="1" applyAlignment="1" applyProtection="1">
      <alignment horizontal="center" vertical="center"/>
      <protection locked="0"/>
    </xf>
    <xf numFmtId="0" fontId="15" fillId="0" borderId="1" xfId="3" applyFont="1" applyFill="1" applyBorder="1" applyAlignment="1">
      <alignment horizontal="center" vertical="center" wrapText="1"/>
    </xf>
    <xf numFmtId="9" fontId="14" fillId="0" borderId="0" xfId="6" applyNumberFormat="1" applyFont="1" applyAlignment="1">
      <alignment horizontal="center" vertical="center"/>
    </xf>
    <xf numFmtId="2" fontId="13" fillId="0" borderId="1" xfId="5" applyNumberFormat="1" applyFont="1" applyFill="1" applyBorder="1" applyAlignment="1">
      <alignment horizontal="center" vertical="center" wrapText="1"/>
    </xf>
    <xf numFmtId="2" fontId="12" fillId="0" borderId="1" xfId="9" applyNumberFormat="1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wrapText="1"/>
    </xf>
    <xf numFmtId="0" fontId="12" fillId="0" borderId="0" xfId="9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3" fillId="8" borderId="3" xfId="5" applyFont="1" applyFill="1" applyBorder="1" applyAlignment="1">
      <alignment vertical="center" wrapText="1"/>
    </xf>
    <xf numFmtId="0" fontId="13" fillId="9" borderId="3" xfId="5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6" borderId="2" xfId="3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0" fontId="14" fillId="4" borderId="2" xfId="0" applyNumberFormat="1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16" fillId="0" borderId="0" xfId="11" applyFont="1"/>
    <xf numFmtId="9" fontId="14" fillId="0" borderId="0" xfId="6" applyFont="1" applyAlignment="1">
      <alignment horizontal="center" vertical="center"/>
    </xf>
    <xf numFmtId="165" fontId="14" fillId="0" borderId="0" xfId="6" applyNumberFormat="1" applyFont="1" applyAlignment="1">
      <alignment horizontal="center" vertical="center"/>
    </xf>
    <xf numFmtId="2" fontId="13" fillId="0" borderId="1" xfId="9" applyNumberFormat="1" applyFont="1" applyFill="1" applyBorder="1" applyAlignment="1">
      <alignment horizontal="center" vertical="center" wrapText="1"/>
    </xf>
    <xf numFmtId="2" fontId="15" fillId="0" borderId="0" xfId="3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0" fontId="12" fillId="0" borderId="0" xfId="6" applyNumberFormat="1" applyFont="1" applyFill="1" applyBorder="1" applyAlignment="1">
      <alignment horizontal="center" vertical="center" wrapText="1"/>
    </xf>
    <xf numFmtId="2" fontId="12" fillId="0" borderId="0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0" fillId="0" borderId="0" xfId="11" applyFont="1" applyAlignment="1">
      <alignment horizontal="center"/>
    </xf>
    <xf numFmtId="0" fontId="18" fillId="0" borderId="0" xfId="11" applyFont="1" applyAlignment="1">
      <alignment horizontal="center"/>
    </xf>
    <xf numFmtId="0" fontId="20" fillId="0" borderId="0" xfId="11" applyFont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14" fillId="7" borderId="7" xfId="0" applyNumberFormat="1" applyFont="1" applyFill="1" applyBorder="1" applyAlignment="1">
      <alignment horizontal="center" vertical="center" wrapText="1"/>
    </xf>
    <xf numFmtId="0" fontId="14" fillId="7" borderId="8" xfId="0" applyNumberFormat="1" applyFont="1" applyFill="1" applyBorder="1" applyAlignment="1">
      <alignment horizontal="center" vertical="center" wrapText="1"/>
    </xf>
    <xf numFmtId="0" fontId="19" fillId="0" borderId="9" xfId="11" applyFont="1" applyBorder="1" applyAlignment="1">
      <alignment horizontal="center" vertical="distributed"/>
    </xf>
    <xf numFmtId="0" fontId="19" fillId="0" borderId="10" xfId="11" applyFont="1" applyBorder="1" applyAlignment="1">
      <alignment horizontal="center" vertical="distributed"/>
    </xf>
    <xf numFmtId="0" fontId="19" fillId="0" borderId="11" xfId="11" applyFont="1" applyBorder="1" applyAlignment="1">
      <alignment horizontal="center" vertical="distributed"/>
    </xf>
    <xf numFmtId="0" fontId="19" fillId="0" borderId="12" xfId="11" applyFont="1" applyBorder="1" applyAlignment="1">
      <alignment horizontal="center" vertical="distributed"/>
    </xf>
    <xf numFmtId="0" fontId="19" fillId="0" borderId="0" xfId="11" applyFont="1" applyBorder="1" applyAlignment="1">
      <alignment horizontal="center" vertical="distributed"/>
    </xf>
    <xf numFmtId="0" fontId="19" fillId="0" borderId="13" xfId="11" applyFont="1" applyBorder="1" applyAlignment="1">
      <alignment horizontal="center" vertical="distributed"/>
    </xf>
    <xf numFmtId="0" fontId="19" fillId="0" borderId="14" xfId="11" applyFont="1" applyBorder="1" applyAlignment="1">
      <alignment horizontal="center" vertical="distributed"/>
    </xf>
    <xf numFmtId="0" fontId="19" fillId="0" borderId="15" xfId="11" applyFont="1" applyBorder="1" applyAlignment="1">
      <alignment horizontal="center" vertical="distributed"/>
    </xf>
    <xf numFmtId="0" fontId="19" fillId="0" borderId="16" xfId="11" applyFont="1" applyBorder="1" applyAlignment="1">
      <alignment horizontal="center" vertical="distributed"/>
    </xf>
  </cellXfs>
  <cellStyles count="14">
    <cellStyle name="Normal" xfId="0" builtinId="0"/>
    <cellStyle name="Normal 2" xfId="1"/>
    <cellStyle name="Normal 3" xfId="2"/>
    <cellStyle name="Normal 3 2" xfId="11"/>
    <cellStyle name="Normal 4" xfId="8"/>
    <cellStyle name="Normal 5" xfId="10"/>
    <cellStyle name="Normal 6" xfId="12"/>
    <cellStyle name="Normal 7" xfId="13"/>
    <cellStyle name="Normal_Hoja1" xfId="3"/>
    <cellStyle name="Normal_Hoja1 2" xfId="9"/>
    <cellStyle name="Normal_Hoja1_1" xfId="4"/>
    <cellStyle name="Normal_Hoja1_Valoración general" xfId="5"/>
    <cellStyle name="Porcentaje" xfId="6" builtinId="5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1</xdr:col>
      <xdr:colOff>419100</xdr:colOff>
      <xdr:row>4</xdr:row>
      <xdr:rowOff>145007</xdr:rowOff>
    </xdr:to>
    <xdr:pic>
      <xdr:nvPicPr>
        <xdr:cNvPr id="2" name="1 Imagen" descr="Logo U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3" name="2 Imagen" descr="Calidad transparente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0" sqref="D20"/>
    </sheetView>
  </sheetViews>
  <sheetFormatPr baseColWidth="10" defaultRowHeight="12.75"/>
  <sheetData>
    <row r="1" spans="1:10" ht="15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0" ht="15">
      <c r="A2" s="37"/>
      <c r="B2" s="37"/>
      <c r="C2" s="55" t="s">
        <v>74</v>
      </c>
      <c r="D2" s="55"/>
      <c r="E2" s="55"/>
      <c r="F2" s="55"/>
      <c r="G2" s="55"/>
      <c r="H2" s="55"/>
      <c r="I2" s="55"/>
      <c r="J2" s="37"/>
    </row>
    <row r="3" spans="1:10" ht="15">
      <c r="A3" s="37"/>
      <c r="B3" s="37"/>
      <c r="C3" s="55" t="s">
        <v>62</v>
      </c>
      <c r="D3" s="55"/>
      <c r="E3" s="55"/>
      <c r="F3" s="55"/>
      <c r="G3" s="55"/>
      <c r="H3" s="55"/>
      <c r="I3" s="55"/>
      <c r="J3" s="37"/>
    </row>
    <row r="4" spans="1:10" ht="1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ht="1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ht="15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ht="15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 ht="1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0" ht="15.75" thickBot="1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" ht="15">
      <c r="A10" s="37"/>
      <c r="B10" s="80" t="s">
        <v>63</v>
      </c>
      <c r="C10" s="81"/>
      <c r="D10" s="81"/>
      <c r="E10" s="81"/>
      <c r="F10" s="81"/>
      <c r="G10" s="81"/>
      <c r="H10" s="81"/>
      <c r="I10" s="81"/>
      <c r="J10" s="82"/>
    </row>
    <row r="11" spans="1:10" ht="15">
      <c r="A11" s="37"/>
      <c r="B11" s="83"/>
      <c r="C11" s="84"/>
      <c r="D11" s="84"/>
      <c r="E11" s="84"/>
      <c r="F11" s="84"/>
      <c r="G11" s="84"/>
      <c r="H11" s="84"/>
      <c r="I11" s="84"/>
      <c r="J11" s="85"/>
    </row>
    <row r="12" spans="1:10" ht="15.75" thickBot="1">
      <c r="A12" s="37"/>
      <c r="B12" s="86"/>
      <c r="C12" s="87"/>
      <c r="D12" s="87"/>
      <c r="E12" s="87"/>
      <c r="F12" s="87"/>
      <c r="G12" s="87"/>
      <c r="H12" s="87"/>
      <c r="I12" s="87"/>
      <c r="J12" s="88"/>
    </row>
    <row r="13" spans="1:10" ht="15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15.75">
      <c r="A14" s="37"/>
      <c r="B14" s="54" t="s">
        <v>64</v>
      </c>
      <c r="C14" s="54"/>
      <c r="D14" s="54"/>
      <c r="E14" s="54"/>
      <c r="F14" s="54"/>
      <c r="G14" s="54"/>
      <c r="H14" s="54"/>
      <c r="I14" s="54"/>
      <c r="J14" s="54"/>
    </row>
    <row r="15" spans="1:10" ht="15.75">
      <c r="A15" s="37"/>
      <c r="B15" s="56" t="s">
        <v>65</v>
      </c>
      <c r="C15" s="56"/>
      <c r="D15" s="56"/>
      <c r="E15" s="56"/>
      <c r="F15" s="56"/>
      <c r="G15" s="56"/>
      <c r="H15" s="56"/>
      <c r="I15" s="56"/>
      <c r="J15" s="56"/>
    </row>
    <row r="16" spans="1:10" ht="15.75">
      <c r="A16" s="37"/>
      <c r="B16" s="54" t="s">
        <v>95</v>
      </c>
      <c r="C16" s="54"/>
      <c r="D16" s="54"/>
      <c r="E16" s="54"/>
      <c r="F16" s="54"/>
      <c r="G16" s="54"/>
      <c r="H16" s="54"/>
      <c r="I16" s="54"/>
      <c r="J16" s="54"/>
    </row>
    <row r="17" spans="1:10" ht="15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5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5">
      <c r="A19" s="37"/>
      <c r="B19" s="37"/>
      <c r="C19" s="37"/>
      <c r="D19" s="37"/>
      <c r="E19" s="37"/>
      <c r="F19" s="37"/>
      <c r="G19" s="37"/>
      <c r="H19" s="37"/>
      <c r="I19" s="37"/>
      <c r="J19" s="37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C11" sqref="C11:I11"/>
    </sheetView>
  </sheetViews>
  <sheetFormatPr baseColWidth="10" defaultRowHeight="12.75"/>
  <cols>
    <col min="1" max="1" width="7" style="2" customWidth="1"/>
    <col min="2" max="2" width="11.85546875" style="2" customWidth="1"/>
    <col min="3" max="3" width="6.140625" style="2" customWidth="1"/>
    <col min="4" max="4" width="27.5703125" style="2" customWidth="1"/>
    <col min="5" max="5" width="7.42578125" style="2" customWidth="1"/>
    <col min="6" max="6" width="16.5703125" style="2" customWidth="1"/>
    <col min="7" max="7" width="6.140625" style="2" customWidth="1"/>
    <col min="8" max="8" width="35.42578125" style="2" customWidth="1"/>
    <col min="9" max="16384" width="11.42578125" style="2"/>
  </cols>
  <sheetData>
    <row r="1" spans="1:9" ht="30.75" customHeight="1">
      <c r="A1" s="1"/>
      <c r="B1" s="1"/>
      <c r="C1" s="62" t="s">
        <v>27</v>
      </c>
      <c r="D1" s="62"/>
      <c r="E1" s="62"/>
      <c r="F1" s="62"/>
      <c r="G1" s="62"/>
      <c r="H1" s="62"/>
      <c r="I1" s="62"/>
    </row>
    <row r="2" spans="1:9" ht="25.5" customHeight="1">
      <c r="A2" s="42"/>
      <c r="B2" s="43"/>
      <c r="C2" s="63" t="s">
        <v>75</v>
      </c>
      <c r="D2" s="64"/>
      <c r="E2" s="64"/>
      <c r="F2" s="64"/>
      <c r="G2" s="64"/>
      <c r="H2" s="64"/>
      <c r="I2" s="65"/>
    </row>
    <row r="3" spans="1:9" ht="25.5" customHeight="1">
      <c r="A3" s="42"/>
      <c r="B3" s="44">
        <v>1</v>
      </c>
      <c r="C3" s="57" t="s">
        <v>76</v>
      </c>
      <c r="D3" s="58"/>
      <c r="E3" s="58"/>
      <c r="F3" s="58"/>
      <c r="G3" s="58"/>
      <c r="H3" s="58"/>
      <c r="I3" s="59"/>
    </row>
    <row r="4" spans="1:9" ht="25.5" customHeight="1">
      <c r="A4" s="42"/>
      <c r="B4" s="44">
        <v>2</v>
      </c>
      <c r="C4" s="57" t="s">
        <v>77</v>
      </c>
      <c r="D4" s="58"/>
      <c r="E4" s="58"/>
      <c r="F4" s="58"/>
      <c r="G4" s="58"/>
      <c r="H4" s="58"/>
      <c r="I4" s="59"/>
    </row>
    <row r="5" spans="1:9" ht="24" customHeight="1">
      <c r="A5" s="42"/>
      <c r="B5" s="44">
        <v>3</v>
      </c>
      <c r="C5" s="57" t="s">
        <v>78</v>
      </c>
      <c r="D5" s="58"/>
      <c r="E5" s="58"/>
      <c r="F5" s="58"/>
      <c r="G5" s="58"/>
      <c r="H5" s="58"/>
      <c r="I5" s="59"/>
    </row>
    <row r="6" spans="1:9" ht="24.75" customHeight="1">
      <c r="A6" s="42"/>
      <c r="B6" s="44">
        <v>4</v>
      </c>
      <c r="C6" s="57" t="s">
        <v>79</v>
      </c>
      <c r="D6" s="58"/>
      <c r="E6" s="58"/>
      <c r="F6" s="58"/>
      <c r="G6" s="58"/>
      <c r="H6" s="58"/>
      <c r="I6" s="59"/>
    </row>
    <row r="7" spans="1:9" ht="24.75" customHeight="1">
      <c r="A7" s="42"/>
      <c r="B7" s="44">
        <v>5</v>
      </c>
      <c r="C7" s="57" t="s">
        <v>80</v>
      </c>
      <c r="D7" s="58"/>
      <c r="E7" s="58"/>
      <c r="F7" s="58"/>
      <c r="G7" s="58"/>
      <c r="H7" s="58"/>
      <c r="I7" s="59"/>
    </row>
    <row r="8" spans="1:9" ht="23.25" customHeight="1">
      <c r="A8" s="42"/>
      <c r="B8" s="44">
        <v>6</v>
      </c>
      <c r="C8" s="57" t="s">
        <v>81</v>
      </c>
      <c r="D8" s="58"/>
      <c r="E8" s="58"/>
      <c r="F8" s="58"/>
      <c r="G8" s="58"/>
      <c r="H8" s="58"/>
      <c r="I8" s="59"/>
    </row>
    <row r="9" spans="1:9" ht="25.5" customHeight="1">
      <c r="A9" s="42"/>
      <c r="B9" s="43"/>
      <c r="C9" s="66"/>
      <c r="D9" s="61"/>
      <c r="E9" s="61"/>
      <c r="F9" s="61"/>
      <c r="G9" s="61"/>
      <c r="H9" s="61"/>
      <c r="I9" s="67"/>
    </row>
    <row r="10" spans="1:9" ht="26.25" customHeight="1">
      <c r="A10" s="42"/>
      <c r="B10" s="43"/>
      <c r="C10" s="68" t="s">
        <v>63</v>
      </c>
      <c r="D10" s="69"/>
      <c r="E10" s="69"/>
      <c r="F10" s="69"/>
      <c r="G10" s="69"/>
      <c r="H10" s="69"/>
      <c r="I10" s="70"/>
    </row>
    <row r="11" spans="1:9" ht="25.5" customHeight="1">
      <c r="A11" s="42"/>
      <c r="B11" s="43"/>
      <c r="C11" s="60" t="s">
        <v>88</v>
      </c>
      <c r="D11" s="61"/>
      <c r="E11" s="61"/>
      <c r="F11" s="61"/>
      <c r="G11" s="61"/>
      <c r="H11" s="61"/>
      <c r="I11" s="61"/>
    </row>
    <row r="12" spans="1:9" ht="24.75" customHeight="1">
      <c r="A12" s="42"/>
      <c r="B12" s="44">
        <v>1</v>
      </c>
      <c r="C12" s="57" t="s">
        <v>82</v>
      </c>
      <c r="D12" s="58"/>
      <c r="E12" s="58"/>
      <c r="F12" s="58"/>
      <c r="G12" s="58"/>
      <c r="H12" s="58"/>
      <c r="I12" s="59"/>
    </row>
    <row r="13" spans="1:9" ht="25.5" customHeight="1">
      <c r="A13" s="42"/>
      <c r="B13" s="44">
        <v>2</v>
      </c>
      <c r="C13" s="57" t="s">
        <v>83</v>
      </c>
      <c r="D13" s="58"/>
      <c r="E13" s="58"/>
      <c r="F13" s="58"/>
      <c r="G13" s="58"/>
      <c r="H13" s="58"/>
      <c r="I13" s="59"/>
    </row>
    <row r="14" spans="1:9" ht="25.5" customHeight="1">
      <c r="A14" s="42"/>
      <c r="B14" s="44">
        <v>3</v>
      </c>
      <c r="C14" s="57" t="s">
        <v>84</v>
      </c>
      <c r="D14" s="58"/>
      <c r="E14" s="58"/>
      <c r="F14" s="58"/>
      <c r="G14" s="58"/>
      <c r="H14" s="58"/>
      <c r="I14" s="59"/>
    </row>
    <row r="15" spans="1:9" ht="26.25" customHeight="1">
      <c r="A15" s="42"/>
      <c r="B15" s="44">
        <v>4</v>
      </c>
      <c r="C15" s="57" t="s">
        <v>85</v>
      </c>
      <c r="D15" s="58"/>
      <c r="E15" s="58"/>
      <c r="F15" s="58"/>
      <c r="G15" s="58"/>
      <c r="H15" s="58"/>
      <c r="I15" s="59"/>
    </row>
    <row r="16" spans="1:9" ht="25.5" customHeight="1">
      <c r="A16" s="42"/>
      <c r="B16" s="44">
        <v>5</v>
      </c>
      <c r="C16" s="57" t="s">
        <v>86</v>
      </c>
      <c r="D16" s="58"/>
      <c r="E16" s="58"/>
      <c r="F16" s="58"/>
      <c r="G16" s="58"/>
      <c r="H16" s="58"/>
      <c r="I16" s="59"/>
    </row>
    <row r="17" spans="1:9" ht="25.5" customHeight="1">
      <c r="A17" s="42"/>
      <c r="B17" s="44">
        <v>6</v>
      </c>
      <c r="C17" s="57" t="s">
        <v>87</v>
      </c>
      <c r="D17" s="58"/>
      <c r="E17" s="58"/>
      <c r="F17" s="58"/>
      <c r="G17" s="58"/>
      <c r="H17" s="58"/>
      <c r="I17" s="59"/>
    </row>
    <row r="18" spans="1:9" ht="25.5" customHeight="1">
      <c r="A18" s="42"/>
      <c r="B18" s="43"/>
      <c r="C18" s="74"/>
      <c r="D18" s="75"/>
      <c r="E18" s="75"/>
      <c r="F18" s="75"/>
      <c r="G18" s="75"/>
      <c r="H18" s="75"/>
      <c r="I18" s="76"/>
    </row>
    <row r="19" spans="1:9" ht="18.75" customHeight="1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25.5">
      <c r="A20" s="71" t="s">
        <v>28</v>
      </c>
      <c r="B20" s="72"/>
      <c r="C20" s="4">
        <v>0</v>
      </c>
      <c r="D20" s="5" t="s">
        <v>1</v>
      </c>
      <c r="E20" s="4">
        <v>2</v>
      </c>
      <c r="F20" s="5" t="s">
        <v>0</v>
      </c>
      <c r="G20" s="4">
        <v>4</v>
      </c>
      <c r="H20" s="5" t="s">
        <v>4</v>
      </c>
      <c r="I20" s="3"/>
    </row>
    <row r="21" spans="1:9" ht="25.5">
      <c r="A21" s="6"/>
      <c r="B21" s="6"/>
      <c r="C21" s="4">
        <v>1</v>
      </c>
      <c r="D21" s="5" t="s">
        <v>2</v>
      </c>
      <c r="E21" s="4">
        <v>3</v>
      </c>
      <c r="F21" s="5" t="s">
        <v>3</v>
      </c>
      <c r="G21" s="4">
        <v>5</v>
      </c>
      <c r="H21" s="5" t="s">
        <v>5</v>
      </c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</sheetData>
  <mergeCells count="20">
    <mergeCell ref="C14:I14"/>
    <mergeCell ref="C15:I15"/>
    <mergeCell ref="A20:B20"/>
    <mergeCell ref="A19:I19"/>
    <mergeCell ref="C13:I13"/>
    <mergeCell ref="C18:I18"/>
    <mergeCell ref="C17:I17"/>
    <mergeCell ref="C16:I16"/>
    <mergeCell ref="C12:I12"/>
    <mergeCell ref="C11:I11"/>
    <mergeCell ref="C1:I1"/>
    <mergeCell ref="C2:I2"/>
    <mergeCell ref="C3:I3"/>
    <mergeCell ref="C4:I4"/>
    <mergeCell ref="C7:I7"/>
    <mergeCell ref="C5:I5"/>
    <mergeCell ref="C6:I6"/>
    <mergeCell ref="C9:I9"/>
    <mergeCell ref="C8:I8"/>
    <mergeCell ref="C10:I10"/>
  </mergeCells>
  <phoneticPr fontId="9" type="noConversion"/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workbookViewId="0">
      <pane xSplit="1" topLeftCell="B1" activePane="topRight" state="frozen"/>
      <selection pane="topRight" activeCell="C10" sqref="C10"/>
    </sheetView>
  </sheetViews>
  <sheetFormatPr baseColWidth="10" defaultRowHeight="12"/>
  <cols>
    <col min="1" max="1" width="31.140625" style="9" customWidth="1"/>
    <col min="2" max="2" width="11.42578125" style="13" customWidth="1"/>
    <col min="3" max="3" width="11.7109375" style="13" customWidth="1"/>
    <col min="4" max="4" width="11.42578125" style="13" customWidth="1"/>
    <col min="5" max="5" width="13.28515625" style="13" customWidth="1"/>
    <col min="6" max="6" width="11.42578125" style="13" customWidth="1"/>
    <col min="7" max="7" width="13.28515625" style="13" customWidth="1"/>
    <col min="8" max="13" width="7.85546875" style="9" customWidth="1"/>
    <col min="14" max="15" width="7.140625" style="9" customWidth="1"/>
    <col min="16" max="19" width="7.42578125" style="9" customWidth="1"/>
    <col min="20" max="21" width="11.28515625" style="9" customWidth="1"/>
    <col min="22" max="22" width="5.28515625" style="13" customWidth="1"/>
    <col min="23" max="23" width="8.28515625" style="9" customWidth="1"/>
    <col min="24" max="24" width="4.5703125" style="9" customWidth="1"/>
    <col min="25" max="25" width="7.5703125" style="9" customWidth="1"/>
    <col min="26" max="26" width="5.28515625" style="9" customWidth="1"/>
    <col min="27" max="27" width="9.28515625" style="9" customWidth="1"/>
    <col min="28" max="16384" width="11.42578125" style="9"/>
  </cols>
  <sheetData>
    <row r="1" spans="1:28" s="12" customFormat="1" ht="12.75" customHeight="1">
      <c r="B1" s="10"/>
      <c r="C1" s="10"/>
      <c r="D1" s="10"/>
      <c r="E1" s="3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77" t="s">
        <v>94</v>
      </c>
      <c r="W1" s="77"/>
      <c r="X1" s="77"/>
      <c r="Y1" s="77"/>
      <c r="Z1" s="77"/>
      <c r="AA1" s="77"/>
    </row>
    <row r="2" spans="1:28" s="12" customFormat="1" ht="48">
      <c r="A2" s="32" t="s">
        <v>6</v>
      </c>
      <c r="B2" s="32" t="s">
        <v>91</v>
      </c>
      <c r="C2" s="33" t="s">
        <v>92</v>
      </c>
      <c r="D2" s="34" t="s">
        <v>93</v>
      </c>
      <c r="E2" s="33" t="s">
        <v>10</v>
      </c>
      <c r="F2" s="33" t="s">
        <v>21</v>
      </c>
      <c r="G2" s="34" t="s">
        <v>11</v>
      </c>
      <c r="H2" s="35" t="s">
        <v>12</v>
      </c>
      <c r="I2" s="35" t="s">
        <v>67</v>
      </c>
      <c r="J2" s="35" t="s">
        <v>13</v>
      </c>
      <c r="K2" s="35" t="s">
        <v>68</v>
      </c>
      <c r="L2" s="35" t="s">
        <v>14</v>
      </c>
      <c r="M2" s="35" t="s">
        <v>69</v>
      </c>
      <c r="N2" s="35" t="s">
        <v>15</v>
      </c>
      <c r="O2" s="35" t="s">
        <v>70</v>
      </c>
      <c r="P2" s="35" t="s">
        <v>16</v>
      </c>
      <c r="Q2" s="35" t="s">
        <v>71</v>
      </c>
      <c r="R2" s="35" t="s">
        <v>17</v>
      </c>
      <c r="S2" s="35" t="s">
        <v>72</v>
      </c>
      <c r="T2" s="36" t="s">
        <v>97</v>
      </c>
      <c r="U2" s="36" t="s">
        <v>90</v>
      </c>
      <c r="V2" s="78" t="s">
        <v>18</v>
      </c>
      <c r="W2" s="79"/>
      <c r="X2" s="78" t="s">
        <v>19</v>
      </c>
      <c r="Y2" s="79"/>
      <c r="Z2" s="78" t="s">
        <v>20</v>
      </c>
      <c r="AA2" s="79"/>
    </row>
    <row r="3" spans="1:28" ht="24">
      <c r="A3" s="14" t="s">
        <v>29</v>
      </c>
      <c r="B3" s="13">
        <v>54</v>
      </c>
      <c r="C3" s="18">
        <v>50</v>
      </c>
      <c r="D3" s="7">
        <f>C3/B3</f>
        <v>0.92592592592592593</v>
      </c>
      <c r="E3" s="18">
        <v>8851</v>
      </c>
      <c r="F3" s="18">
        <v>1759</v>
      </c>
      <c r="G3" s="8">
        <f t="shared" ref="G3:G33" si="0">F3/E3</f>
        <v>0.19873460625917974</v>
      </c>
      <c r="H3" s="21">
        <v>3.3755426388076857</v>
      </c>
      <c r="I3" s="21">
        <v>1.3803167107093279</v>
      </c>
      <c r="J3" s="21">
        <v>3.5123192161720267</v>
      </c>
      <c r="K3" s="21">
        <v>1.3801964973998664</v>
      </c>
      <c r="L3" s="21">
        <v>3.4190873771816808</v>
      </c>
      <c r="M3" s="21">
        <v>1.3377951217214987</v>
      </c>
      <c r="N3" s="21">
        <v>3.4461622500104525</v>
      </c>
      <c r="O3" s="21">
        <v>1.4277592957634528</v>
      </c>
      <c r="P3" s="21">
        <v>3.7674305345454604</v>
      </c>
      <c r="Q3" s="21">
        <v>1.4352644917463293</v>
      </c>
      <c r="R3" s="21">
        <v>3.4214534779410433</v>
      </c>
      <c r="S3" s="21">
        <v>1.4458467556442336</v>
      </c>
      <c r="T3" s="21">
        <f>AVERAGE(H3,J3,L3,N3,P3,R3)</f>
        <v>3.4903325824430582</v>
      </c>
      <c r="U3" s="21">
        <v>3.3533608580207872</v>
      </c>
      <c r="V3" s="13">
        <v>3</v>
      </c>
      <c r="W3" s="16">
        <f>V3/C3</f>
        <v>0.06</v>
      </c>
      <c r="X3" s="13">
        <v>21</v>
      </c>
      <c r="Y3" s="8">
        <f t="shared" ref="Y3:Y33" si="1">X3/C3</f>
        <v>0.42</v>
      </c>
      <c r="Z3" s="13">
        <v>26</v>
      </c>
      <c r="AA3" s="8">
        <f>Z3/C3</f>
        <v>0.52</v>
      </c>
      <c r="AB3" s="46"/>
    </row>
    <row r="4" spans="1:28">
      <c r="A4" s="14" t="s">
        <v>30</v>
      </c>
      <c r="B4" s="13">
        <v>48</v>
      </c>
      <c r="C4" s="18">
        <v>47</v>
      </c>
      <c r="D4" s="7">
        <f t="shared" ref="D4:D39" si="2">C4/B4</f>
        <v>0.97916666666666663</v>
      </c>
      <c r="E4" s="18">
        <v>5846</v>
      </c>
      <c r="F4" s="18">
        <v>1343</v>
      </c>
      <c r="G4" s="8">
        <f t="shared" si="0"/>
        <v>0.22972972972972974</v>
      </c>
      <c r="H4" s="21">
        <v>3.5486078128113085</v>
      </c>
      <c r="I4" s="21">
        <v>1.3564934331890504</v>
      </c>
      <c r="J4" s="21">
        <v>3.4413238366637717</v>
      </c>
      <c r="K4" s="21">
        <v>1.4250912905450634</v>
      </c>
      <c r="L4" s="21">
        <v>3.3555511968447975</v>
      </c>
      <c r="M4" s="21">
        <v>1.3922204749015377</v>
      </c>
      <c r="N4" s="21">
        <v>3.5409763495205202</v>
      </c>
      <c r="O4" s="21">
        <v>1.3042008171538915</v>
      </c>
      <c r="P4" s="21">
        <v>3.8622829463552208</v>
      </c>
      <c r="Q4" s="21">
        <v>1.4437389246823698</v>
      </c>
      <c r="R4" s="21">
        <v>3.37548788681225</v>
      </c>
      <c r="S4" s="21">
        <v>1.4831643908846723</v>
      </c>
      <c r="T4" s="21">
        <f t="shared" ref="T4:T41" si="3">AVERAGE(H4,J4,L4,N4,P4,R4)</f>
        <v>3.5207050048346447</v>
      </c>
      <c r="U4" s="21">
        <v>3.3568874756389757</v>
      </c>
      <c r="V4" s="13">
        <v>4</v>
      </c>
      <c r="W4" s="16">
        <f t="shared" ref="W4:W32" si="4">V4/C4</f>
        <v>8.5106382978723402E-2</v>
      </c>
      <c r="X4" s="13">
        <v>19</v>
      </c>
      <c r="Y4" s="8">
        <f t="shared" si="1"/>
        <v>0.40425531914893614</v>
      </c>
      <c r="Z4" s="13">
        <v>24</v>
      </c>
      <c r="AA4" s="8">
        <f t="shared" ref="AA4:AA33" si="5">Z4/C4</f>
        <v>0.51063829787234039</v>
      </c>
      <c r="AB4" s="46"/>
    </row>
    <row r="5" spans="1:28">
      <c r="A5" s="14" t="s">
        <v>31</v>
      </c>
      <c r="B5" s="13">
        <v>68</v>
      </c>
      <c r="C5" s="18">
        <v>61</v>
      </c>
      <c r="D5" s="7">
        <f t="shared" si="2"/>
        <v>0.8970588235294118</v>
      </c>
      <c r="E5" s="18">
        <v>4307</v>
      </c>
      <c r="F5" s="18">
        <v>1050</v>
      </c>
      <c r="G5" s="8">
        <f t="shared" si="0"/>
        <v>0.2437891804039935</v>
      </c>
      <c r="H5" s="21">
        <v>3.538998569915019</v>
      </c>
      <c r="I5" s="21">
        <v>1.2742260027382433</v>
      </c>
      <c r="J5" s="21">
        <v>3.6479135964526583</v>
      </c>
      <c r="K5" s="21">
        <v>1.1921783281678939</v>
      </c>
      <c r="L5" s="21">
        <v>3.4222348490928023</v>
      </c>
      <c r="M5" s="21">
        <v>1.21698508138366</v>
      </c>
      <c r="N5" s="21">
        <v>3.4951092621486959</v>
      </c>
      <c r="O5" s="21">
        <v>1.374806797359527</v>
      </c>
      <c r="P5" s="21">
        <v>3.9369536473813542</v>
      </c>
      <c r="Q5" s="21">
        <v>1.2444831273880099</v>
      </c>
      <c r="R5" s="21">
        <v>3.4623649209294438</v>
      </c>
      <c r="S5" s="21">
        <v>1.3300730106172858</v>
      </c>
      <c r="T5" s="21">
        <f t="shared" si="3"/>
        <v>3.5839291409866618</v>
      </c>
      <c r="U5" s="21">
        <v>3.4425582520622822</v>
      </c>
      <c r="V5" s="13">
        <v>5</v>
      </c>
      <c r="W5" s="16">
        <f t="shared" si="4"/>
        <v>8.1967213114754092E-2</v>
      </c>
      <c r="X5" s="13">
        <v>18</v>
      </c>
      <c r="Y5" s="8">
        <f t="shared" si="1"/>
        <v>0.29508196721311475</v>
      </c>
      <c r="Z5" s="13">
        <v>38</v>
      </c>
      <c r="AA5" s="8">
        <f t="shared" si="5"/>
        <v>0.62295081967213117</v>
      </c>
      <c r="AB5" s="46"/>
    </row>
    <row r="6" spans="1:28">
      <c r="A6" s="14" t="s">
        <v>32</v>
      </c>
      <c r="B6" s="13">
        <v>26</v>
      </c>
      <c r="C6" s="18">
        <v>26</v>
      </c>
      <c r="D6" s="7">
        <f t="shared" si="2"/>
        <v>1</v>
      </c>
      <c r="E6" s="18">
        <v>1930</v>
      </c>
      <c r="F6" s="18">
        <v>756</v>
      </c>
      <c r="G6" s="8">
        <f t="shared" si="0"/>
        <v>0.39170984455958552</v>
      </c>
      <c r="H6" s="21">
        <v>3.6485743558675172</v>
      </c>
      <c r="I6" s="21">
        <v>1.2137892514588757</v>
      </c>
      <c r="J6" s="21">
        <v>3.496690903710852</v>
      </c>
      <c r="K6" s="21">
        <v>1.3531943699720101</v>
      </c>
      <c r="L6" s="21">
        <v>3.4932071874694826</v>
      </c>
      <c r="M6" s="21">
        <v>1.2813978753705861</v>
      </c>
      <c r="N6" s="21">
        <v>3.7453336397279338</v>
      </c>
      <c r="O6" s="21">
        <v>1.2670836638201846</v>
      </c>
      <c r="P6" s="21">
        <v>3.7085610026363378</v>
      </c>
      <c r="Q6" s="21">
        <v>1.4057578259806951</v>
      </c>
      <c r="R6" s="21">
        <v>3.6296058817164303</v>
      </c>
      <c r="S6" s="21">
        <v>1.2785877641037517</v>
      </c>
      <c r="T6" s="21">
        <f t="shared" si="3"/>
        <v>3.6203288285214259</v>
      </c>
      <c r="U6" s="21">
        <v>3.4739145715746136</v>
      </c>
      <c r="V6" s="13">
        <v>2</v>
      </c>
      <c r="W6" s="16">
        <f t="shared" si="4"/>
        <v>7.6923076923076927E-2</v>
      </c>
      <c r="X6" s="13">
        <v>9</v>
      </c>
      <c r="Y6" s="8">
        <f t="shared" si="1"/>
        <v>0.34615384615384615</v>
      </c>
      <c r="Z6" s="13">
        <v>15</v>
      </c>
      <c r="AA6" s="8">
        <f t="shared" si="5"/>
        <v>0.57692307692307687</v>
      </c>
      <c r="AB6" s="46"/>
    </row>
    <row r="7" spans="1:28">
      <c r="A7" s="14" t="s">
        <v>55</v>
      </c>
      <c r="B7" s="13">
        <v>48</v>
      </c>
      <c r="C7" s="18">
        <v>24</v>
      </c>
      <c r="D7" s="7">
        <f t="shared" si="2"/>
        <v>0.5</v>
      </c>
      <c r="E7" s="18">
        <v>157</v>
      </c>
      <c r="F7" s="18">
        <v>94</v>
      </c>
      <c r="G7" s="8">
        <f t="shared" si="0"/>
        <v>0.59872611464968151</v>
      </c>
      <c r="H7" s="21">
        <v>4.1240842490842482</v>
      </c>
      <c r="I7" s="21">
        <v>0.83890403269041935</v>
      </c>
      <c r="J7" s="21">
        <v>3.7592490842490842</v>
      </c>
      <c r="K7" s="21">
        <v>0.65831265290457475</v>
      </c>
      <c r="L7" s="21">
        <v>3.6404761904761909</v>
      </c>
      <c r="M7" s="21">
        <v>0.89510690459996911</v>
      </c>
      <c r="N7" s="21">
        <v>4.1059523809523801</v>
      </c>
      <c r="O7" s="21">
        <v>0.69323760157763503</v>
      </c>
      <c r="P7" s="21">
        <v>4.043452380952381</v>
      </c>
      <c r="Q7" s="21">
        <v>0.80019050995602958</v>
      </c>
      <c r="R7" s="21">
        <v>3.7875457875457879</v>
      </c>
      <c r="S7" s="21">
        <v>0.81765055959835642</v>
      </c>
      <c r="T7" s="21">
        <f t="shared" si="3"/>
        <v>3.9101266788766789</v>
      </c>
      <c r="U7" s="21">
        <v>4.3561675451919362</v>
      </c>
      <c r="V7" s="13">
        <v>1</v>
      </c>
      <c r="W7" s="16">
        <f t="shared" si="4"/>
        <v>4.1666666666666664E-2</v>
      </c>
      <c r="X7" s="13">
        <v>4</v>
      </c>
      <c r="Y7" s="8">
        <f t="shared" si="1"/>
        <v>0.16666666666666666</v>
      </c>
      <c r="Z7" s="13">
        <v>19</v>
      </c>
      <c r="AA7" s="8">
        <f t="shared" si="5"/>
        <v>0.79166666666666663</v>
      </c>
      <c r="AB7" s="46"/>
    </row>
    <row r="8" spans="1:28">
      <c r="A8" s="14" t="s">
        <v>22</v>
      </c>
      <c r="B8" s="13">
        <v>49</v>
      </c>
      <c r="C8" s="18">
        <v>46</v>
      </c>
      <c r="D8" s="7">
        <f t="shared" si="2"/>
        <v>0.93877551020408168</v>
      </c>
      <c r="E8" s="18">
        <v>1812</v>
      </c>
      <c r="F8" s="18">
        <v>629</v>
      </c>
      <c r="G8" s="8">
        <f t="shared" si="0"/>
        <v>0.34713024282560706</v>
      </c>
      <c r="H8" s="21">
        <v>3.4602299972254795</v>
      </c>
      <c r="I8" s="21">
        <v>1.2002778106736549</v>
      </c>
      <c r="J8" s="21">
        <v>3.5321464473647306</v>
      </c>
      <c r="K8" s="21">
        <v>1.1915814965252978</v>
      </c>
      <c r="L8" s="21">
        <v>3.4594530693405754</v>
      </c>
      <c r="M8" s="21">
        <v>1.1209477068136562</v>
      </c>
      <c r="N8" s="21">
        <v>3.6287794223102643</v>
      </c>
      <c r="O8" s="21">
        <v>1.1416204857527614</v>
      </c>
      <c r="P8" s="21">
        <v>3.9435729068141745</v>
      </c>
      <c r="Q8" s="21">
        <v>1.0612245900730357</v>
      </c>
      <c r="R8" s="21">
        <v>3.5238588922831795</v>
      </c>
      <c r="S8" s="21">
        <v>1.2925746099772988</v>
      </c>
      <c r="T8" s="21">
        <f t="shared" si="3"/>
        <v>3.5913401225564008</v>
      </c>
      <c r="U8" s="21">
        <v>3.3779072969381669</v>
      </c>
      <c r="V8" s="13">
        <v>3</v>
      </c>
      <c r="W8" s="16">
        <f t="shared" si="4"/>
        <v>6.5217391304347824E-2</v>
      </c>
      <c r="X8" s="13">
        <v>11</v>
      </c>
      <c r="Y8" s="8">
        <f t="shared" si="1"/>
        <v>0.2391304347826087</v>
      </c>
      <c r="Z8" s="13">
        <v>32</v>
      </c>
      <c r="AA8" s="8">
        <f t="shared" si="5"/>
        <v>0.69565217391304346</v>
      </c>
      <c r="AB8" s="46"/>
    </row>
    <row r="9" spans="1:28">
      <c r="A9" s="14" t="s">
        <v>51</v>
      </c>
      <c r="B9" s="13">
        <v>45</v>
      </c>
      <c r="C9" s="18">
        <v>43</v>
      </c>
      <c r="D9" s="7">
        <f t="shared" si="2"/>
        <v>0.9555555555555556</v>
      </c>
      <c r="E9" s="18">
        <v>3587</v>
      </c>
      <c r="F9" s="18">
        <v>1085</v>
      </c>
      <c r="G9" s="8">
        <f t="shared" si="0"/>
        <v>0.30248118204627822</v>
      </c>
      <c r="H9" s="21">
        <v>4.2693412925167866</v>
      </c>
      <c r="I9" s="21">
        <v>0.75122998234309002</v>
      </c>
      <c r="J9" s="21">
        <v>4.1618352727538959</v>
      </c>
      <c r="K9" s="21">
        <v>0.90401487527017088</v>
      </c>
      <c r="L9" s="21">
        <v>4.1911390705469769</v>
      </c>
      <c r="M9" s="21">
        <v>0.79227790544470955</v>
      </c>
      <c r="N9" s="21">
        <v>4.2538491118669235</v>
      </c>
      <c r="O9" s="21">
        <v>0.85545334940337614</v>
      </c>
      <c r="P9" s="21">
        <v>4.0557463994079841</v>
      </c>
      <c r="Q9" s="21">
        <v>1.1621012486415874</v>
      </c>
      <c r="R9" s="21">
        <v>4.2469854183606079</v>
      </c>
      <c r="S9" s="21">
        <v>0.79443366452626196</v>
      </c>
      <c r="T9" s="21">
        <f t="shared" si="3"/>
        <v>4.1964827609088626</v>
      </c>
      <c r="U9" s="21">
        <v>3.9590454502607044</v>
      </c>
      <c r="V9" s="13">
        <v>0</v>
      </c>
      <c r="W9" s="16">
        <f t="shared" si="4"/>
        <v>0</v>
      </c>
      <c r="X9" s="13">
        <v>3</v>
      </c>
      <c r="Y9" s="8">
        <f t="shared" si="1"/>
        <v>6.9767441860465115E-2</v>
      </c>
      <c r="Z9" s="13">
        <v>40</v>
      </c>
      <c r="AA9" s="8">
        <f t="shared" si="5"/>
        <v>0.93023255813953487</v>
      </c>
      <c r="AB9" s="46"/>
    </row>
    <row r="10" spans="1:28" ht="24">
      <c r="A10" s="14" t="s">
        <v>23</v>
      </c>
      <c r="B10" s="13">
        <v>46</v>
      </c>
      <c r="C10" s="18">
        <v>37</v>
      </c>
      <c r="D10" s="7">
        <f t="shared" si="2"/>
        <v>0.80434782608695654</v>
      </c>
      <c r="E10" s="18">
        <v>571</v>
      </c>
      <c r="F10" s="18">
        <v>154</v>
      </c>
      <c r="G10" s="8">
        <f t="shared" si="0"/>
        <v>0.26970227670753066</v>
      </c>
      <c r="H10" s="21">
        <v>3.2767554479418899</v>
      </c>
      <c r="I10" s="21">
        <v>1.3322369071920297</v>
      </c>
      <c r="J10" s="21">
        <v>3.3969733656174319</v>
      </c>
      <c r="K10" s="21">
        <v>1.1350820121970695</v>
      </c>
      <c r="L10" s="21">
        <v>3.4366424535916065</v>
      </c>
      <c r="M10" s="21">
        <v>1.0661091602394617</v>
      </c>
      <c r="N10" s="21">
        <v>3.3602098466505246</v>
      </c>
      <c r="O10" s="21">
        <v>1.1553806430085818</v>
      </c>
      <c r="P10" s="21">
        <v>3.6610573042776435</v>
      </c>
      <c r="Q10" s="21">
        <v>1.2684673861586893</v>
      </c>
      <c r="R10" s="21">
        <v>3.4413236481033085</v>
      </c>
      <c r="S10" s="21">
        <v>1.2933790443981639</v>
      </c>
      <c r="T10" s="21">
        <f t="shared" si="3"/>
        <v>3.4288270110304011</v>
      </c>
      <c r="U10" s="21">
        <v>3.2765781786614014</v>
      </c>
      <c r="V10" s="13">
        <v>4</v>
      </c>
      <c r="W10" s="16">
        <f t="shared" si="4"/>
        <v>0.10810810810810811</v>
      </c>
      <c r="X10" s="13">
        <v>17</v>
      </c>
      <c r="Y10" s="8">
        <f t="shared" si="1"/>
        <v>0.45945945945945948</v>
      </c>
      <c r="Z10" s="13">
        <v>16</v>
      </c>
      <c r="AA10" s="8">
        <f t="shared" si="5"/>
        <v>0.43243243243243246</v>
      </c>
      <c r="AB10" s="46"/>
    </row>
    <row r="11" spans="1:28" ht="24">
      <c r="A11" s="14" t="s">
        <v>96</v>
      </c>
      <c r="B11" s="13">
        <v>10</v>
      </c>
      <c r="C11" s="18">
        <v>10</v>
      </c>
      <c r="D11" s="7">
        <f t="shared" si="2"/>
        <v>1</v>
      </c>
      <c r="E11" s="18">
        <v>388</v>
      </c>
      <c r="F11" s="18">
        <v>159</v>
      </c>
      <c r="G11" s="8">
        <f t="shared" si="0"/>
        <v>0.40979381443298968</v>
      </c>
      <c r="H11" s="21">
        <v>3.9095514049074418</v>
      </c>
      <c r="I11" s="21">
        <v>1.1802073388998939</v>
      </c>
      <c r="J11" s="21">
        <v>3.9761446413923194</v>
      </c>
      <c r="K11" s="21">
        <v>1.2540838736563742</v>
      </c>
      <c r="L11" s="21">
        <v>4.0237931744897688</v>
      </c>
      <c r="M11" s="21">
        <v>1.121920071635492</v>
      </c>
      <c r="N11" s="21">
        <v>4.1352404119542561</v>
      </c>
      <c r="O11" s="21">
        <v>1.0334044584197846</v>
      </c>
      <c r="P11" s="21">
        <v>4.1106475653689269</v>
      </c>
      <c r="Q11" s="21">
        <v>1.4695368906472146</v>
      </c>
      <c r="R11" s="21">
        <v>4.1116405266560063</v>
      </c>
      <c r="S11" s="21">
        <v>1.0173601861889552</v>
      </c>
      <c r="T11" s="21">
        <f t="shared" si="3"/>
        <v>4.044502954128121</v>
      </c>
      <c r="U11" s="21" t="s">
        <v>98</v>
      </c>
      <c r="V11" s="13">
        <v>1</v>
      </c>
      <c r="W11" s="16">
        <f t="shared" si="4"/>
        <v>0.1</v>
      </c>
      <c r="X11" s="13"/>
      <c r="Y11" s="8">
        <f t="shared" si="1"/>
        <v>0</v>
      </c>
      <c r="Z11" s="13">
        <v>9</v>
      </c>
      <c r="AA11" s="8">
        <f t="shared" si="5"/>
        <v>0.9</v>
      </c>
      <c r="AB11" s="46"/>
    </row>
    <row r="12" spans="1:28">
      <c r="A12" s="14" t="s">
        <v>24</v>
      </c>
      <c r="B12" s="13">
        <v>54</v>
      </c>
      <c r="C12" s="18">
        <v>52</v>
      </c>
      <c r="D12" s="7">
        <f t="shared" si="2"/>
        <v>0.96296296296296291</v>
      </c>
      <c r="E12" s="18">
        <v>1930</v>
      </c>
      <c r="F12" s="18">
        <v>819</v>
      </c>
      <c r="G12" s="8">
        <f t="shared" si="0"/>
        <v>0.4243523316062176</v>
      </c>
      <c r="H12" s="21">
        <v>3.8587827216466732</v>
      </c>
      <c r="I12" s="21">
        <v>1.1602635452850172</v>
      </c>
      <c r="J12" s="21">
        <v>3.8319635187354386</v>
      </c>
      <c r="K12" s="21">
        <v>1.1073165641861429</v>
      </c>
      <c r="L12" s="21">
        <v>3.6670825441690491</v>
      </c>
      <c r="M12" s="21">
        <v>1.3026795748102986</v>
      </c>
      <c r="N12" s="21">
        <v>3.9183127626563614</v>
      </c>
      <c r="O12" s="21">
        <v>1.1754210032091346</v>
      </c>
      <c r="P12" s="21">
        <v>4.0225298236947085</v>
      </c>
      <c r="Q12" s="21">
        <v>1.274093165752116</v>
      </c>
      <c r="R12" s="21">
        <v>3.6941676212641155</v>
      </c>
      <c r="S12" s="21">
        <v>1.1477851534993946</v>
      </c>
      <c r="T12" s="21">
        <f t="shared" si="3"/>
        <v>3.8321398320277242</v>
      </c>
      <c r="U12" s="21">
        <v>3.6757464997667224</v>
      </c>
      <c r="V12" s="13">
        <v>0</v>
      </c>
      <c r="W12" s="16">
        <f t="shared" si="4"/>
        <v>0</v>
      </c>
      <c r="X12" s="13">
        <v>13</v>
      </c>
      <c r="Y12" s="8">
        <f t="shared" si="1"/>
        <v>0.25</v>
      </c>
      <c r="Z12" s="13">
        <v>39</v>
      </c>
      <c r="AA12" s="8">
        <f t="shared" si="5"/>
        <v>0.75</v>
      </c>
      <c r="AB12" s="46"/>
    </row>
    <row r="13" spans="1:28">
      <c r="A13" s="14" t="s">
        <v>33</v>
      </c>
      <c r="B13" s="13">
        <v>74</v>
      </c>
      <c r="C13" s="18">
        <v>52</v>
      </c>
      <c r="D13" s="7">
        <f t="shared" si="2"/>
        <v>0.70270270270270274</v>
      </c>
      <c r="E13" s="18">
        <v>2057</v>
      </c>
      <c r="F13" s="18">
        <v>427</v>
      </c>
      <c r="G13" s="8">
        <f t="shared" si="0"/>
        <v>0.20758385999027709</v>
      </c>
      <c r="H13" s="21">
        <v>3.5436078530037305</v>
      </c>
      <c r="I13" s="21">
        <v>1.1513753448412032</v>
      </c>
      <c r="J13" s="21">
        <v>3.5110430333963101</v>
      </c>
      <c r="K13" s="21">
        <v>1.2291955334305942</v>
      </c>
      <c r="L13" s="21">
        <v>3.3516505106959626</v>
      </c>
      <c r="M13" s="21">
        <v>1.1699499201301078</v>
      </c>
      <c r="N13" s="21">
        <v>3.5308242400600043</v>
      </c>
      <c r="O13" s="21">
        <v>1.2967962413028324</v>
      </c>
      <c r="P13" s="21">
        <v>3.6964450970886911</v>
      </c>
      <c r="Q13" s="21">
        <v>1.3236281070809663</v>
      </c>
      <c r="R13" s="21">
        <v>3.5029306327176157</v>
      </c>
      <c r="S13" s="21">
        <v>1.2385021502266593</v>
      </c>
      <c r="T13" s="21">
        <f t="shared" si="3"/>
        <v>3.5227502278270522</v>
      </c>
      <c r="U13" s="21">
        <v>3.0015332253169142</v>
      </c>
      <c r="V13" s="13">
        <v>3</v>
      </c>
      <c r="W13" s="16">
        <f t="shared" si="4"/>
        <v>5.7692307692307696E-2</v>
      </c>
      <c r="X13" s="13">
        <v>19</v>
      </c>
      <c r="Y13" s="8">
        <f t="shared" si="1"/>
        <v>0.36538461538461536</v>
      </c>
      <c r="Z13" s="13">
        <v>30</v>
      </c>
      <c r="AA13" s="8">
        <f t="shared" si="5"/>
        <v>0.57692307692307687</v>
      </c>
      <c r="AB13" s="46"/>
    </row>
    <row r="14" spans="1:28" ht="24">
      <c r="A14" s="14" t="s">
        <v>34</v>
      </c>
      <c r="B14" s="13">
        <v>40</v>
      </c>
      <c r="C14" s="18">
        <v>38</v>
      </c>
      <c r="D14" s="7">
        <f t="shared" si="2"/>
        <v>0.95</v>
      </c>
      <c r="E14" s="18">
        <v>1140</v>
      </c>
      <c r="F14" s="18">
        <v>269</v>
      </c>
      <c r="G14" s="8">
        <f t="shared" si="0"/>
        <v>0.23596491228070177</v>
      </c>
      <c r="H14" s="21">
        <v>3.3985410145410158</v>
      </c>
      <c r="I14" s="21">
        <v>1.2431819327149833</v>
      </c>
      <c r="J14" s="21">
        <v>3.3328113368113357</v>
      </c>
      <c r="K14" s="21">
        <v>1.2575680620703495</v>
      </c>
      <c r="L14" s="21">
        <v>3.0254599104599098</v>
      </c>
      <c r="M14" s="21">
        <v>1.1522178339092173</v>
      </c>
      <c r="N14" s="21">
        <v>3.3748715728715726</v>
      </c>
      <c r="O14" s="21">
        <v>1.2123081116308825</v>
      </c>
      <c r="P14" s="21">
        <v>3.7767228327228328</v>
      </c>
      <c r="Q14" s="21">
        <v>1.2779450093794025</v>
      </c>
      <c r="R14" s="21">
        <v>3.208683501683502</v>
      </c>
      <c r="S14" s="21">
        <v>1.341899605951381</v>
      </c>
      <c r="T14" s="21">
        <f t="shared" si="3"/>
        <v>3.352848361515028</v>
      </c>
      <c r="U14" s="21">
        <v>2.7836169124710337</v>
      </c>
      <c r="V14" s="13">
        <v>5</v>
      </c>
      <c r="W14" s="16">
        <f t="shared" si="4"/>
        <v>0.13157894736842105</v>
      </c>
      <c r="X14" s="13">
        <v>12</v>
      </c>
      <c r="Y14" s="8">
        <f t="shared" si="1"/>
        <v>0.31578947368421051</v>
      </c>
      <c r="Z14" s="13">
        <v>21</v>
      </c>
      <c r="AA14" s="8">
        <f t="shared" si="5"/>
        <v>0.55263157894736847</v>
      </c>
      <c r="AB14" s="46"/>
    </row>
    <row r="15" spans="1:28" ht="38.25" customHeight="1">
      <c r="A15" s="14" t="s">
        <v>35</v>
      </c>
      <c r="B15" s="13">
        <v>40</v>
      </c>
      <c r="C15" s="18">
        <v>29</v>
      </c>
      <c r="D15" s="7">
        <f t="shared" si="2"/>
        <v>0.72499999999999998</v>
      </c>
      <c r="E15" s="18">
        <v>516</v>
      </c>
      <c r="F15" s="18">
        <v>124</v>
      </c>
      <c r="G15" s="8">
        <f t="shared" si="0"/>
        <v>0.24031007751937986</v>
      </c>
      <c r="H15" s="21">
        <v>3.1605452674897121</v>
      </c>
      <c r="I15" s="21">
        <v>1.117252942502478</v>
      </c>
      <c r="J15" s="21">
        <v>2.9895061728395058</v>
      </c>
      <c r="K15" s="21">
        <v>1.1101141499724181</v>
      </c>
      <c r="L15" s="21">
        <v>2.5083553791887132</v>
      </c>
      <c r="M15" s="21">
        <v>1.1776243179549983</v>
      </c>
      <c r="N15" s="21">
        <v>3.0741255144032928</v>
      </c>
      <c r="O15" s="21">
        <v>1.1508695858794371</v>
      </c>
      <c r="P15" s="21">
        <v>3.5175925925925928</v>
      </c>
      <c r="Q15" s="21">
        <v>1.3391097640309242</v>
      </c>
      <c r="R15" s="21">
        <v>2.8662037037037043</v>
      </c>
      <c r="S15" s="21">
        <v>1.2926232615436997</v>
      </c>
      <c r="T15" s="21">
        <f t="shared" si="3"/>
        <v>3.0193881050362532</v>
      </c>
      <c r="U15" s="21">
        <v>2.9803339051329947</v>
      </c>
      <c r="V15" s="13">
        <v>6</v>
      </c>
      <c r="W15" s="16">
        <f t="shared" si="4"/>
        <v>0.20689655172413793</v>
      </c>
      <c r="X15" s="13">
        <v>11</v>
      </c>
      <c r="Y15" s="8">
        <f t="shared" si="1"/>
        <v>0.37931034482758619</v>
      </c>
      <c r="Z15" s="13">
        <v>12</v>
      </c>
      <c r="AA15" s="8">
        <f t="shared" si="5"/>
        <v>0.41379310344827586</v>
      </c>
      <c r="AB15" s="46"/>
    </row>
    <row r="16" spans="1:28" ht="36">
      <c r="A16" s="14" t="s">
        <v>36</v>
      </c>
      <c r="B16" s="13">
        <v>90</v>
      </c>
      <c r="C16" s="18">
        <v>68</v>
      </c>
      <c r="D16" s="7">
        <f t="shared" si="2"/>
        <v>0.75555555555555554</v>
      </c>
      <c r="E16" s="18">
        <v>2567</v>
      </c>
      <c r="F16" s="18">
        <v>624</v>
      </c>
      <c r="G16" s="8">
        <f t="shared" si="0"/>
        <v>0.24308531359563693</v>
      </c>
      <c r="H16" s="21">
        <v>3.4181345075403895</v>
      </c>
      <c r="I16" s="21">
        <v>1.0341230695926413</v>
      </c>
      <c r="J16" s="21">
        <v>3.5467429258392138</v>
      </c>
      <c r="K16" s="21">
        <v>1.0191768579884779</v>
      </c>
      <c r="L16" s="21">
        <v>3.5570719476888213</v>
      </c>
      <c r="M16" s="21">
        <v>0.99652812474701302</v>
      </c>
      <c r="N16" s="21">
        <v>3.6318858282469719</v>
      </c>
      <c r="O16" s="21">
        <v>1.0955711118580129</v>
      </c>
      <c r="P16" s="21">
        <v>3.906049241963172</v>
      </c>
      <c r="Q16" s="21">
        <v>1.1199088487814346</v>
      </c>
      <c r="R16" s="21">
        <v>3.5428242650047705</v>
      </c>
      <c r="S16" s="21">
        <v>1.1129734928387887</v>
      </c>
      <c r="T16" s="21">
        <f t="shared" si="3"/>
        <v>3.6004514527138896</v>
      </c>
      <c r="U16" s="21">
        <v>3.3676803061266773</v>
      </c>
      <c r="V16" s="13">
        <v>4</v>
      </c>
      <c r="W16" s="16">
        <f t="shared" si="4"/>
        <v>5.8823529411764705E-2</v>
      </c>
      <c r="X16" s="13">
        <v>24</v>
      </c>
      <c r="Y16" s="8">
        <f t="shared" si="1"/>
        <v>0.35294117647058826</v>
      </c>
      <c r="Z16" s="13">
        <v>40</v>
      </c>
      <c r="AA16" s="8">
        <f t="shared" si="5"/>
        <v>0.58823529411764708</v>
      </c>
      <c r="AB16" s="46"/>
    </row>
    <row r="17" spans="1:28">
      <c r="A17" s="14" t="s">
        <v>37</v>
      </c>
      <c r="B17" s="13">
        <v>41</v>
      </c>
      <c r="C17" s="18">
        <v>32</v>
      </c>
      <c r="D17" s="7">
        <f t="shared" si="2"/>
        <v>0.78048780487804881</v>
      </c>
      <c r="E17" s="18">
        <v>767</v>
      </c>
      <c r="F17" s="18">
        <v>166</v>
      </c>
      <c r="G17" s="8">
        <f t="shared" si="0"/>
        <v>0.21642764015645372</v>
      </c>
      <c r="H17" s="21">
        <v>3.1469298245614041</v>
      </c>
      <c r="I17" s="21">
        <v>1.0325908008025761</v>
      </c>
      <c r="J17" s="21">
        <v>3.0838345864661645</v>
      </c>
      <c r="K17" s="21">
        <v>1.2058352163211883</v>
      </c>
      <c r="L17" s="21">
        <v>2.9077694235588956</v>
      </c>
      <c r="M17" s="21">
        <v>1.2119362776089992</v>
      </c>
      <c r="N17" s="21">
        <v>3.221428571428572</v>
      </c>
      <c r="O17" s="21">
        <v>1.3131516096279636</v>
      </c>
      <c r="P17" s="21">
        <v>3.635944026733501</v>
      </c>
      <c r="Q17" s="21">
        <v>1.1594482373428587</v>
      </c>
      <c r="R17" s="21">
        <v>3.071345029239767</v>
      </c>
      <c r="S17" s="21">
        <v>1.2876922164317213</v>
      </c>
      <c r="T17" s="21">
        <f t="shared" si="3"/>
        <v>3.1778752436647175</v>
      </c>
      <c r="U17" s="21">
        <v>3.196010516742962</v>
      </c>
      <c r="V17" s="13">
        <v>6</v>
      </c>
      <c r="W17" s="16">
        <f t="shared" si="4"/>
        <v>0.1875</v>
      </c>
      <c r="X17" s="13">
        <v>14</v>
      </c>
      <c r="Y17" s="8">
        <f t="shared" si="1"/>
        <v>0.4375</v>
      </c>
      <c r="Z17" s="13">
        <v>12</v>
      </c>
      <c r="AA17" s="8">
        <f t="shared" si="5"/>
        <v>0.375</v>
      </c>
      <c r="AB17" s="46"/>
    </row>
    <row r="18" spans="1:28" ht="36">
      <c r="A18" s="14" t="s">
        <v>38</v>
      </c>
      <c r="B18" s="13">
        <v>42</v>
      </c>
      <c r="C18" s="18">
        <v>39</v>
      </c>
      <c r="D18" s="7">
        <f t="shared" si="2"/>
        <v>0.9285714285714286</v>
      </c>
      <c r="E18" s="18">
        <v>1379</v>
      </c>
      <c r="F18" s="18">
        <v>300</v>
      </c>
      <c r="G18" s="8">
        <f t="shared" si="0"/>
        <v>0.21754894851341552</v>
      </c>
      <c r="H18" s="21">
        <v>3.1768443744621013</v>
      </c>
      <c r="I18" s="21">
        <v>1.3150382778126313</v>
      </c>
      <c r="J18" s="21">
        <v>3.3586948723790813</v>
      </c>
      <c r="K18" s="21">
        <v>1.2595186521748851</v>
      </c>
      <c r="L18" s="21">
        <v>2.9434131060943831</v>
      </c>
      <c r="M18" s="21">
        <v>1.2344512833602503</v>
      </c>
      <c r="N18" s="21">
        <v>3.309808776941741</v>
      </c>
      <c r="O18" s="21">
        <v>1.3136587013155636</v>
      </c>
      <c r="P18" s="21">
        <v>3.8584541189804358</v>
      </c>
      <c r="Q18" s="21">
        <v>1.2020496719789444</v>
      </c>
      <c r="R18" s="21">
        <v>3.2604479996222717</v>
      </c>
      <c r="S18" s="21">
        <v>1.1827233116454494</v>
      </c>
      <c r="T18" s="21">
        <f t="shared" si="3"/>
        <v>3.317943874746669</v>
      </c>
      <c r="U18" s="21">
        <v>3.1277316074500647</v>
      </c>
      <c r="V18" s="13">
        <v>6</v>
      </c>
      <c r="W18" s="16">
        <f t="shared" si="4"/>
        <v>0.15384615384615385</v>
      </c>
      <c r="X18" s="13">
        <v>17</v>
      </c>
      <c r="Y18" s="8">
        <f t="shared" si="1"/>
        <v>0.4358974358974359</v>
      </c>
      <c r="Z18" s="13">
        <v>16</v>
      </c>
      <c r="AA18" s="8">
        <f t="shared" si="5"/>
        <v>0.41025641025641024</v>
      </c>
      <c r="AB18" s="46"/>
    </row>
    <row r="19" spans="1:28" ht="24">
      <c r="A19" s="14" t="s">
        <v>39</v>
      </c>
      <c r="B19" s="13">
        <v>61</v>
      </c>
      <c r="C19" s="18">
        <v>46</v>
      </c>
      <c r="D19" s="7">
        <f t="shared" si="2"/>
        <v>0.75409836065573765</v>
      </c>
      <c r="E19" s="18">
        <v>2403</v>
      </c>
      <c r="F19" s="18">
        <v>604</v>
      </c>
      <c r="G19" s="8">
        <f t="shared" si="0"/>
        <v>0.25135247607157718</v>
      </c>
      <c r="H19" s="21">
        <v>2.9355094234193584</v>
      </c>
      <c r="I19" s="21">
        <v>1.2212466036724796</v>
      </c>
      <c r="J19" s="21">
        <v>2.9010185698950752</v>
      </c>
      <c r="K19" s="21">
        <v>1.2808822378243274</v>
      </c>
      <c r="L19" s="21">
        <v>2.9561716604765267</v>
      </c>
      <c r="M19" s="21">
        <v>1.2038904262179104</v>
      </c>
      <c r="N19" s="21">
        <v>3.0308612526169543</v>
      </c>
      <c r="O19" s="21">
        <v>1.2503244315091024</v>
      </c>
      <c r="P19" s="21">
        <v>3.4386751350300115</v>
      </c>
      <c r="Q19" s="21">
        <v>1.4177535501710241</v>
      </c>
      <c r="R19" s="21">
        <v>3.0510264390402995</v>
      </c>
      <c r="S19" s="21">
        <v>1.2930996718111687</v>
      </c>
      <c r="T19" s="21">
        <f t="shared" si="3"/>
        <v>3.0522104134130377</v>
      </c>
      <c r="U19" s="21">
        <v>2.8246331055098861</v>
      </c>
      <c r="V19" s="13">
        <v>7</v>
      </c>
      <c r="W19" s="16">
        <f t="shared" si="4"/>
        <v>0.15217391304347827</v>
      </c>
      <c r="X19" s="13">
        <v>22</v>
      </c>
      <c r="Y19" s="8">
        <f t="shared" si="1"/>
        <v>0.47826086956521741</v>
      </c>
      <c r="Z19" s="13">
        <v>17</v>
      </c>
      <c r="AA19" s="8">
        <f t="shared" si="5"/>
        <v>0.36956521739130432</v>
      </c>
      <c r="AB19" s="46"/>
    </row>
    <row r="20" spans="1:28" ht="24">
      <c r="A20" s="14" t="s">
        <v>40</v>
      </c>
      <c r="B20" s="13">
        <v>56</v>
      </c>
      <c r="C20" s="18">
        <v>53</v>
      </c>
      <c r="D20" s="7">
        <f t="shared" si="2"/>
        <v>0.9464285714285714</v>
      </c>
      <c r="E20" s="18">
        <v>2167</v>
      </c>
      <c r="F20" s="18">
        <v>595</v>
      </c>
      <c r="G20" s="8">
        <f t="shared" si="0"/>
        <v>0.27457314259344717</v>
      </c>
      <c r="H20" s="21">
        <v>3.6710386019209542</v>
      </c>
      <c r="I20" s="21">
        <v>1.1947952906119181</v>
      </c>
      <c r="J20" s="21">
        <v>3.7943146841882656</v>
      </c>
      <c r="K20" s="21">
        <v>1.1278275347672402</v>
      </c>
      <c r="L20" s="21">
        <v>3.5261842756209316</v>
      </c>
      <c r="M20" s="21">
        <v>1.1401621775112165</v>
      </c>
      <c r="N20" s="21">
        <v>3.8086564405413359</v>
      </c>
      <c r="O20" s="21">
        <v>1.1302385898331198</v>
      </c>
      <c r="P20" s="21">
        <v>4.2115799394931637</v>
      </c>
      <c r="Q20" s="21">
        <v>1.0113500157157942</v>
      </c>
      <c r="R20" s="21">
        <v>3.6140939327891082</v>
      </c>
      <c r="S20" s="21">
        <v>1.2380795246060985</v>
      </c>
      <c r="T20" s="21">
        <f t="shared" si="3"/>
        <v>3.7709779790922933</v>
      </c>
      <c r="U20" s="21">
        <v>3.6260543373235943</v>
      </c>
      <c r="V20" s="13">
        <v>4</v>
      </c>
      <c r="W20" s="16">
        <f t="shared" si="4"/>
        <v>7.5471698113207544E-2</v>
      </c>
      <c r="X20" s="13">
        <v>11</v>
      </c>
      <c r="Y20" s="8">
        <f t="shared" si="1"/>
        <v>0.20754716981132076</v>
      </c>
      <c r="Z20" s="13">
        <v>38</v>
      </c>
      <c r="AA20" s="8">
        <f t="shared" si="5"/>
        <v>0.71698113207547165</v>
      </c>
      <c r="AB20" s="46"/>
    </row>
    <row r="21" spans="1:28">
      <c r="A21" s="14" t="s">
        <v>41</v>
      </c>
      <c r="B21" s="13">
        <v>35</v>
      </c>
      <c r="C21" s="18">
        <v>31</v>
      </c>
      <c r="D21" s="7">
        <f t="shared" si="2"/>
        <v>0.88571428571428568</v>
      </c>
      <c r="E21" s="18">
        <v>461</v>
      </c>
      <c r="F21" s="18">
        <v>164</v>
      </c>
      <c r="G21" s="8">
        <f t="shared" si="0"/>
        <v>0.35574837310195229</v>
      </c>
      <c r="H21" s="21">
        <v>3.2881457622836923</v>
      </c>
      <c r="I21" s="21">
        <v>0.9740194915812741</v>
      </c>
      <c r="J21" s="21">
        <v>3.3869379184034365</v>
      </c>
      <c r="K21" s="21">
        <v>0.99851428746597848</v>
      </c>
      <c r="L21" s="21">
        <v>3.3311698359112154</v>
      </c>
      <c r="M21" s="21">
        <v>0.99426078506660642</v>
      </c>
      <c r="N21" s="21">
        <v>3.503512387995146</v>
      </c>
      <c r="O21" s="21">
        <v>0.93003549621234083</v>
      </c>
      <c r="P21" s="21">
        <v>3.9680529240874072</v>
      </c>
      <c r="Q21" s="21">
        <v>1.0390560763726275</v>
      </c>
      <c r="R21" s="21">
        <v>3.0954170350722103</v>
      </c>
      <c r="S21" s="21">
        <v>1.1357952696275242</v>
      </c>
      <c r="T21" s="21">
        <f t="shared" si="3"/>
        <v>3.4288726439588508</v>
      </c>
      <c r="U21" s="21">
        <v>2.9777982551787923</v>
      </c>
      <c r="V21" s="13">
        <v>4</v>
      </c>
      <c r="W21" s="16">
        <f t="shared" si="4"/>
        <v>0.12903225806451613</v>
      </c>
      <c r="X21" s="13">
        <v>8</v>
      </c>
      <c r="Y21" s="8">
        <f t="shared" si="1"/>
        <v>0.25806451612903225</v>
      </c>
      <c r="Z21" s="13">
        <v>19</v>
      </c>
      <c r="AA21" s="8">
        <f t="shared" si="5"/>
        <v>0.61290322580645162</v>
      </c>
      <c r="AB21" s="46"/>
    </row>
    <row r="22" spans="1:28">
      <c r="A22" s="14" t="s">
        <v>42</v>
      </c>
      <c r="B22" s="13">
        <v>37</v>
      </c>
      <c r="C22" s="18">
        <v>21</v>
      </c>
      <c r="D22" s="7">
        <f t="shared" si="2"/>
        <v>0.56756756756756754</v>
      </c>
      <c r="E22" s="18">
        <v>315</v>
      </c>
      <c r="F22" s="18">
        <v>75</v>
      </c>
      <c r="G22" s="8">
        <f t="shared" si="0"/>
        <v>0.23809523809523808</v>
      </c>
      <c r="H22" s="21">
        <v>3.1405923344947735</v>
      </c>
      <c r="I22" s="21">
        <v>0.85295190434083823</v>
      </c>
      <c r="J22" s="21">
        <v>2.8355400696864117</v>
      </c>
      <c r="K22" s="21">
        <v>0.9994318950710126</v>
      </c>
      <c r="L22" s="21">
        <v>3.2034843205574908</v>
      </c>
      <c r="M22" s="21">
        <v>0.97304930753376651</v>
      </c>
      <c r="N22" s="21">
        <v>3.1560394889663179</v>
      </c>
      <c r="O22" s="21">
        <v>1.0177952354717552</v>
      </c>
      <c r="P22" s="21">
        <v>3.3267711962833917</v>
      </c>
      <c r="Q22" s="21">
        <v>1.2547173344642724</v>
      </c>
      <c r="R22" s="21">
        <v>3.3170150987224152</v>
      </c>
      <c r="S22" s="21">
        <v>1.3040992673465761</v>
      </c>
      <c r="T22" s="21">
        <f t="shared" si="3"/>
        <v>3.1632404181184666</v>
      </c>
      <c r="U22" s="21">
        <v>2.6746909578730338</v>
      </c>
      <c r="V22" s="13">
        <v>5</v>
      </c>
      <c r="W22" s="16">
        <f t="shared" si="4"/>
        <v>0.23809523809523808</v>
      </c>
      <c r="X22" s="13">
        <v>1</v>
      </c>
      <c r="Y22" s="8">
        <f t="shared" si="1"/>
        <v>4.7619047619047616E-2</v>
      </c>
      <c r="Z22" s="13">
        <v>15</v>
      </c>
      <c r="AA22" s="8">
        <f t="shared" si="5"/>
        <v>0.7142857142857143</v>
      </c>
      <c r="AB22" s="46"/>
    </row>
    <row r="23" spans="1:28">
      <c r="A23" s="14" t="s">
        <v>43</v>
      </c>
      <c r="B23" s="13">
        <v>42</v>
      </c>
      <c r="C23" s="18">
        <v>37</v>
      </c>
      <c r="D23" s="7">
        <f t="shared" si="2"/>
        <v>0.88095238095238093</v>
      </c>
      <c r="E23" s="18">
        <v>1991</v>
      </c>
      <c r="F23" s="18">
        <v>414</v>
      </c>
      <c r="G23" s="8">
        <f t="shared" si="0"/>
        <v>0.20793571069814162</v>
      </c>
      <c r="H23" s="21">
        <v>3.2169118351071395</v>
      </c>
      <c r="I23" s="21">
        <v>1.1917723599327139</v>
      </c>
      <c r="J23" s="21">
        <v>3.2303467916051773</v>
      </c>
      <c r="K23" s="21">
        <v>1.2359744701780073</v>
      </c>
      <c r="L23" s="21">
        <v>3.0085786031993447</v>
      </c>
      <c r="M23" s="21">
        <v>1.2280257962077541</v>
      </c>
      <c r="N23" s="21">
        <v>3.342697040852356</v>
      </c>
      <c r="O23" s="21">
        <v>1.2584474746523828</v>
      </c>
      <c r="P23" s="21">
        <v>3.8114380593821391</v>
      </c>
      <c r="Q23" s="21">
        <v>1.2065283323832161</v>
      </c>
      <c r="R23" s="21">
        <v>3.1629205021748885</v>
      </c>
      <c r="S23" s="21">
        <v>1.2990003897288203</v>
      </c>
      <c r="T23" s="21">
        <f t="shared" si="3"/>
        <v>3.2954821387201743</v>
      </c>
      <c r="U23" s="21">
        <v>2.9941350916957723</v>
      </c>
      <c r="V23" s="13">
        <v>9</v>
      </c>
      <c r="W23" s="16">
        <f t="shared" si="4"/>
        <v>0.24324324324324326</v>
      </c>
      <c r="X23" s="13">
        <v>13</v>
      </c>
      <c r="Y23" s="8">
        <f t="shared" si="1"/>
        <v>0.35135135135135137</v>
      </c>
      <c r="Z23" s="13">
        <v>15</v>
      </c>
      <c r="AA23" s="8">
        <f t="shared" si="5"/>
        <v>0.40540540540540543</v>
      </c>
      <c r="AB23" s="46"/>
    </row>
    <row r="24" spans="1:28" ht="24">
      <c r="A24" s="14" t="s">
        <v>44</v>
      </c>
      <c r="B24" s="13">
        <v>35</v>
      </c>
      <c r="C24" s="18">
        <v>34</v>
      </c>
      <c r="D24" s="7">
        <f t="shared" si="2"/>
        <v>0.97142857142857142</v>
      </c>
      <c r="E24" s="18">
        <v>967</v>
      </c>
      <c r="F24" s="18">
        <v>296</v>
      </c>
      <c r="G24" s="8">
        <f t="shared" si="0"/>
        <v>0.30610134436401243</v>
      </c>
      <c r="H24" s="21">
        <v>3.078401939563705</v>
      </c>
      <c r="I24" s="21">
        <v>1.3575420869938968</v>
      </c>
      <c r="J24" s="21">
        <v>3.0506982168158649</v>
      </c>
      <c r="K24" s="21">
        <v>1.387599071420796</v>
      </c>
      <c r="L24" s="21">
        <v>2.9037945126768658</v>
      </c>
      <c r="M24" s="21">
        <v>1.2741505055192015</v>
      </c>
      <c r="N24" s="21">
        <v>3.0899348233465895</v>
      </c>
      <c r="O24" s="21">
        <v>1.3883847640116884</v>
      </c>
      <c r="P24" s="21">
        <v>3.3404347123464775</v>
      </c>
      <c r="Q24" s="21">
        <v>1.4496928749806541</v>
      </c>
      <c r="R24" s="21">
        <v>2.9373640248640251</v>
      </c>
      <c r="S24" s="21">
        <v>1.3568000010237353</v>
      </c>
      <c r="T24" s="21">
        <f t="shared" si="3"/>
        <v>3.0667713716022544</v>
      </c>
      <c r="U24" s="21">
        <v>2.986684735392096</v>
      </c>
      <c r="V24" s="13">
        <v>7</v>
      </c>
      <c r="W24" s="16">
        <f t="shared" si="4"/>
        <v>0.20588235294117646</v>
      </c>
      <c r="X24" s="13">
        <v>12</v>
      </c>
      <c r="Y24" s="8">
        <f t="shared" si="1"/>
        <v>0.35294117647058826</v>
      </c>
      <c r="Z24" s="13">
        <v>15</v>
      </c>
      <c r="AA24" s="8">
        <f t="shared" si="5"/>
        <v>0.44117647058823528</v>
      </c>
      <c r="AB24" s="46"/>
    </row>
    <row r="25" spans="1:28">
      <c r="A25" s="14" t="s">
        <v>45</v>
      </c>
      <c r="B25" s="13">
        <v>53</v>
      </c>
      <c r="C25" s="18">
        <v>43</v>
      </c>
      <c r="D25" s="7">
        <f t="shared" si="2"/>
        <v>0.81132075471698117</v>
      </c>
      <c r="E25" s="18">
        <v>1770</v>
      </c>
      <c r="F25" s="18">
        <v>441</v>
      </c>
      <c r="G25" s="8">
        <f t="shared" si="0"/>
        <v>0.24915254237288137</v>
      </c>
      <c r="H25" s="21">
        <v>3.5542554414331189</v>
      </c>
      <c r="I25" s="21">
        <v>1.1060997163226562</v>
      </c>
      <c r="J25" s="21">
        <v>3.5905900271174005</v>
      </c>
      <c r="K25" s="21">
        <v>1.1759195053267442</v>
      </c>
      <c r="L25" s="21">
        <v>3.5120626136457456</v>
      </c>
      <c r="M25" s="21">
        <v>1.063909420435555</v>
      </c>
      <c r="N25" s="21">
        <v>3.5336261200006689</v>
      </c>
      <c r="O25" s="21">
        <v>1.1775553183236831</v>
      </c>
      <c r="P25" s="21">
        <v>3.8866899477966736</v>
      </c>
      <c r="Q25" s="21">
        <v>1.2364424981558526</v>
      </c>
      <c r="R25" s="21">
        <v>3.4906929366263082</v>
      </c>
      <c r="S25" s="21">
        <v>1.1584648398386435</v>
      </c>
      <c r="T25" s="21">
        <f t="shared" si="3"/>
        <v>3.5946528477699857</v>
      </c>
      <c r="U25" s="21">
        <v>3.3756299788503132</v>
      </c>
      <c r="V25" s="13">
        <v>2</v>
      </c>
      <c r="W25" s="16">
        <f t="shared" si="4"/>
        <v>4.6511627906976744E-2</v>
      </c>
      <c r="X25" s="13">
        <v>15</v>
      </c>
      <c r="Y25" s="8">
        <f t="shared" si="1"/>
        <v>0.34883720930232559</v>
      </c>
      <c r="Z25" s="13">
        <v>26</v>
      </c>
      <c r="AA25" s="8">
        <f t="shared" si="5"/>
        <v>0.60465116279069764</v>
      </c>
      <c r="AB25" s="46"/>
    </row>
    <row r="26" spans="1:28">
      <c r="A26" s="14" t="s">
        <v>53</v>
      </c>
      <c r="B26" s="13">
        <v>42</v>
      </c>
      <c r="C26" s="18">
        <v>34</v>
      </c>
      <c r="D26" s="7">
        <f t="shared" si="2"/>
        <v>0.80952380952380953</v>
      </c>
      <c r="E26" s="18">
        <v>909</v>
      </c>
      <c r="F26" s="18">
        <v>240</v>
      </c>
      <c r="G26" s="8">
        <f t="shared" si="0"/>
        <v>0.264026402640264</v>
      </c>
      <c r="H26" s="21">
        <v>3.8485841667293275</v>
      </c>
      <c r="I26" s="21">
        <v>0.89254625119684372</v>
      </c>
      <c r="J26" s="21">
        <v>3.7287286638093087</v>
      </c>
      <c r="K26" s="21">
        <v>1.1697038922484342</v>
      </c>
      <c r="L26" s="21">
        <v>3.753659423014263</v>
      </c>
      <c r="M26" s="21">
        <v>1.0957127153382336</v>
      </c>
      <c r="N26" s="21">
        <v>3.8312363711557249</v>
      </c>
      <c r="O26" s="21">
        <v>1.0926119092023765</v>
      </c>
      <c r="P26" s="21">
        <v>3.7594374263729113</v>
      </c>
      <c r="Q26" s="21">
        <v>1.1155267847196708</v>
      </c>
      <c r="R26" s="21">
        <v>3.8473541243702538</v>
      </c>
      <c r="S26" s="21">
        <v>1.0264527132843988</v>
      </c>
      <c r="T26" s="21">
        <f t="shared" si="3"/>
        <v>3.7948333625752979</v>
      </c>
      <c r="U26" s="21">
        <v>3.7908142071603605</v>
      </c>
      <c r="V26" s="13">
        <v>0</v>
      </c>
      <c r="W26" s="16">
        <f t="shared" si="4"/>
        <v>0</v>
      </c>
      <c r="X26" s="13">
        <v>8</v>
      </c>
      <c r="Y26" s="8">
        <f t="shared" si="1"/>
        <v>0.23529411764705882</v>
      </c>
      <c r="Z26" s="13">
        <v>26</v>
      </c>
      <c r="AA26" s="8">
        <f t="shared" si="5"/>
        <v>0.76470588235294112</v>
      </c>
      <c r="AB26" s="46"/>
    </row>
    <row r="27" spans="1:28" ht="24">
      <c r="A27" s="14" t="s">
        <v>46</v>
      </c>
      <c r="B27" s="13">
        <v>28</v>
      </c>
      <c r="C27" s="18">
        <v>28</v>
      </c>
      <c r="D27" s="7">
        <f t="shared" si="2"/>
        <v>1</v>
      </c>
      <c r="E27" s="18">
        <v>3342</v>
      </c>
      <c r="F27" s="18">
        <v>1136</v>
      </c>
      <c r="G27" s="8">
        <f t="shared" si="0"/>
        <v>0.33991621783363257</v>
      </c>
      <c r="H27" s="21">
        <v>3.6618283084849232</v>
      </c>
      <c r="I27" s="21">
        <v>1.2103122010255571</v>
      </c>
      <c r="J27" s="21">
        <v>3.5436428757096325</v>
      </c>
      <c r="K27" s="21">
        <v>1.292828597894601</v>
      </c>
      <c r="L27" s="21">
        <v>3.3961218427713087</v>
      </c>
      <c r="M27" s="21">
        <v>1.3439236352632853</v>
      </c>
      <c r="N27" s="21">
        <v>3.4366333853306568</v>
      </c>
      <c r="O27" s="21">
        <v>1.3873004622302065</v>
      </c>
      <c r="P27" s="21">
        <v>3.8017906131636079</v>
      </c>
      <c r="Q27" s="21">
        <v>1.3497967373741504</v>
      </c>
      <c r="R27" s="21">
        <v>3.5098222533553809</v>
      </c>
      <c r="S27" s="21">
        <v>1.4053403694890831</v>
      </c>
      <c r="T27" s="21">
        <f t="shared" si="3"/>
        <v>3.558306546469252</v>
      </c>
      <c r="U27" s="21">
        <v>3.4055916807642252</v>
      </c>
      <c r="V27" s="13">
        <v>1</v>
      </c>
      <c r="W27" s="16">
        <f t="shared" si="4"/>
        <v>3.5714285714285712E-2</v>
      </c>
      <c r="X27" s="13">
        <v>10</v>
      </c>
      <c r="Y27" s="8">
        <f t="shared" si="1"/>
        <v>0.35714285714285715</v>
      </c>
      <c r="Z27" s="13">
        <v>17</v>
      </c>
      <c r="AA27" s="8">
        <f t="shared" si="5"/>
        <v>0.6071428571428571</v>
      </c>
      <c r="AB27" s="46"/>
    </row>
    <row r="28" spans="1:28" ht="24">
      <c r="A28" s="14" t="s">
        <v>47</v>
      </c>
      <c r="B28" s="13">
        <v>34</v>
      </c>
      <c r="C28" s="18">
        <v>34</v>
      </c>
      <c r="D28" s="7">
        <f t="shared" si="2"/>
        <v>1</v>
      </c>
      <c r="E28" s="18">
        <v>5846</v>
      </c>
      <c r="F28" s="18">
        <v>1656</v>
      </c>
      <c r="G28" s="8">
        <f t="shared" si="0"/>
        <v>0.28327061238453644</v>
      </c>
      <c r="H28" s="21">
        <v>3.4929068255532418</v>
      </c>
      <c r="I28" s="21">
        <v>1.2926313886315923</v>
      </c>
      <c r="J28" s="21">
        <v>3.3498117816348594</v>
      </c>
      <c r="K28" s="21">
        <v>1.419402055824218</v>
      </c>
      <c r="L28" s="21">
        <v>3.3343663543534654</v>
      </c>
      <c r="M28" s="21">
        <v>1.4181960858421905</v>
      </c>
      <c r="N28" s="21">
        <v>3.2813157153289447</v>
      </c>
      <c r="O28" s="21">
        <v>1.5382099588293019</v>
      </c>
      <c r="P28" s="21">
        <v>3.62855991466393</v>
      </c>
      <c r="Q28" s="21">
        <v>1.4931074322953324</v>
      </c>
      <c r="R28" s="21">
        <v>3.3596289947571165</v>
      </c>
      <c r="S28" s="21">
        <v>1.4974338614643907</v>
      </c>
      <c r="T28" s="21">
        <f t="shared" si="3"/>
        <v>3.4077649310485931</v>
      </c>
      <c r="U28" s="21">
        <v>3.2846289112377662</v>
      </c>
      <c r="V28" s="13">
        <v>1</v>
      </c>
      <c r="W28" s="16">
        <f t="shared" si="4"/>
        <v>2.9411764705882353E-2</v>
      </c>
      <c r="X28" s="13">
        <v>19</v>
      </c>
      <c r="Y28" s="8">
        <f t="shared" si="1"/>
        <v>0.55882352941176472</v>
      </c>
      <c r="Z28" s="13">
        <v>14</v>
      </c>
      <c r="AA28" s="8">
        <f t="shared" si="5"/>
        <v>0.41176470588235292</v>
      </c>
      <c r="AB28" s="46"/>
    </row>
    <row r="29" spans="1:28" ht="24">
      <c r="A29" s="14" t="s">
        <v>73</v>
      </c>
      <c r="B29" s="13">
        <v>23</v>
      </c>
      <c r="C29" s="18">
        <v>21</v>
      </c>
      <c r="D29" s="7">
        <f t="shared" si="2"/>
        <v>0.91304347826086951</v>
      </c>
      <c r="E29" s="18">
        <v>846</v>
      </c>
      <c r="F29" s="18">
        <v>274</v>
      </c>
      <c r="G29" s="8">
        <f t="shared" si="0"/>
        <v>0.32387706855791965</v>
      </c>
      <c r="H29" s="21">
        <v>3.7456000672322096</v>
      </c>
      <c r="I29" s="21">
        <v>1.0711623982932601</v>
      </c>
      <c r="J29" s="21">
        <v>3.7262250270850616</v>
      </c>
      <c r="K29" s="21">
        <v>1.1789866492267767</v>
      </c>
      <c r="L29" s="21">
        <v>3.8304686556811216</v>
      </c>
      <c r="M29" s="21">
        <v>1.2001963517177865</v>
      </c>
      <c r="N29" s="21">
        <v>3.9448295853228057</v>
      </c>
      <c r="O29" s="21">
        <v>1.0161905452961679</v>
      </c>
      <c r="P29" s="21">
        <v>4.3860629353724905</v>
      </c>
      <c r="Q29" s="21">
        <v>0.93406066788435094</v>
      </c>
      <c r="R29" s="21">
        <v>4.0389652612582712</v>
      </c>
      <c r="S29" s="21">
        <v>1.1640322918238697</v>
      </c>
      <c r="T29" s="21">
        <f t="shared" si="3"/>
        <v>3.9453585886586602</v>
      </c>
      <c r="U29" s="21">
        <v>3.8832214911645688</v>
      </c>
      <c r="V29" s="13">
        <v>0</v>
      </c>
      <c r="W29" s="16">
        <f t="shared" si="4"/>
        <v>0</v>
      </c>
      <c r="X29" s="13">
        <v>3</v>
      </c>
      <c r="Y29" s="8">
        <f t="shared" si="1"/>
        <v>0.14285714285714285</v>
      </c>
      <c r="Z29" s="13">
        <v>18</v>
      </c>
      <c r="AA29" s="8">
        <f t="shared" si="5"/>
        <v>0.8571428571428571</v>
      </c>
      <c r="AB29" s="46"/>
    </row>
    <row r="30" spans="1:28">
      <c r="A30" s="14" t="s">
        <v>25</v>
      </c>
      <c r="B30" s="13">
        <v>42</v>
      </c>
      <c r="C30" s="18">
        <v>35</v>
      </c>
      <c r="D30" s="7">
        <f t="shared" si="2"/>
        <v>0.83333333333333337</v>
      </c>
      <c r="E30" s="18">
        <v>1409</v>
      </c>
      <c r="F30" s="18">
        <v>457</v>
      </c>
      <c r="G30" s="8">
        <f t="shared" si="0"/>
        <v>0.32434350603264728</v>
      </c>
      <c r="H30" s="21">
        <v>3.5699907114736016</v>
      </c>
      <c r="I30" s="21">
        <v>1.2045480157408426</v>
      </c>
      <c r="J30" s="21">
        <v>3.6696947618409337</v>
      </c>
      <c r="K30" s="21">
        <v>1.1654795403406968</v>
      </c>
      <c r="L30" s="21">
        <v>3.5193808659460863</v>
      </c>
      <c r="M30" s="21">
        <v>1.3253754000591615</v>
      </c>
      <c r="N30" s="21">
        <v>3.8912596787157252</v>
      </c>
      <c r="O30" s="21">
        <v>1.1681238693079854</v>
      </c>
      <c r="P30" s="21">
        <v>4.1751509905028774</v>
      </c>
      <c r="Q30" s="21">
        <v>1.1350758489625796</v>
      </c>
      <c r="R30" s="21">
        <v>3.6949478532734439</v>
      </c>
      <c r="S30" s="21">
        <v>1.3556006418385322</v>
      </c>
      <c r="T30" s="21">
        <f t="shared" si="3"/>
        <v>3.7534041436254451</v>
      </c>
      <c r="U30" s="21">
        <v>3.741277030012379</v>
      </c>
      <c r="V30" s="13">
        <v>1</v>
      </c>
      <c r="W30" s="16">
        <f t="shared" si="4"/>
        <v>2.8571428571428571E-2</v>
      </c>
      <c r="X30" s="13">
        <v>6</v>
      </c>
      <c r="Y30" s="8">
        <f t="shared" si="1"/>
        <v>0.17142857142857143</v>
      </c>
      <c r="Z30" s="13">
        <v>28</v>
      </c>
      <c r="AA30" s="8">
        <f t="shared" si="5"/>
        <v>0.8</v>
      </c>
      <c r="AB30" s="46"/>
    </row>
    <row r="31" spans="1:28">
      <c r="A31" s="14" t="s">
        <v>26</v>
      </c>
      <c r="B31" s="13">
        <v>53</v>
      </c>
      <c r="C31" s="18">
        <v>51</v>
      </c>
      <c r="D31" s="7">
        <f t="shared" si="2"/>
        <v>0.96226415094339623</v>
      </c>
      <c r="E31" s="18">
        <v>6182</v>
      </c>
      <c r="F31" s="18">
        <v>1710</v>
      </c>
      <c r="G31" s="8">
        <f t="shared" si="0"/>
        <v>0.27660951148495633</v>
      </c>
      <c r="H31" s="21">
        <v>3.541382831562522</v>
      </c>
      <c r="I31" s="21">
        <v>1.2121112016552558</v>
      </c>
      <c r="J31" s="21">
        <v>3.2622428010825848</v>
      </c>
      <c r="K31" s="21">
        <v>1.3171528385762827</v>
      </c>
      <c r="L31" s="21">
        <v>3.3985410485776057</v>
      </c>
      <c r="M31" s="21">
        <v>1.2177957602878724</v>
      </c>
      <c r="N31" s="21">
        <v>3.541599255910779</v>
      </c>
      <c r="O31" s="21">
        <v>1.2761025583678167</v>
      </c>
      <c r="P31" s="21">
        <v>3.8501002858551043</v>
      </c>
      <c r="Q31" s="21">
        <v>1.272488337735032</v>
      </c>
      <c r="R31" s="21">
        <v>3.2260211340374312</v>
      </c>
      <c r="S31" s="21">
        <v>1.3142273282932799</v>
      </c>
      <c r="T31" s="21">
        <f t="shared" si="3"/>
        <v>3.4699812261710044</v>
      </c>
      <c r="U31" s="21">
        <v>3.438795526366738</v>
      </c>
      <c r="V31" s="13">
        <v>5</v>
      </c>
      <c r="W31" s="16">
        <f t="shared" si="4"/>
        <v>9.8039215686274508E-2</v>
      </c>
      <c r="X31" s="13">
        <v>18</v>
      </c>
      <c r="Y31" s="8">
        <f t="shared" si="1"/>
        <v>0.35294117647058826</v>
      </c>
      <c r="Z31" s="13">
        <v>28</v>
      </c>
      <c r="AA31" s="8">
        <f t="shared" si="5"/>
        <v>0.5490196078431373</v>
      </c>
      <c r="AB31" s="46"/>
    </row>
    <row r="32" spans="1:28" ht="24">
      <c r="A32" s="14" t="s">
        <v>48</v>
      </c>
      <c r="B32" s="13">
        <v>47</v>
      </c>
      <c r="C32" s="18">
        <v>44</v>
      </c>
      <c r="D32" s="7">
        <f t="shared" si="2"/>
        <v>0.93617021276595747</v>
      </c>
      <c r="E32" s="18">
        <v>1751</v>
      </c>
      <c r="F32" s="18">
        <v>532</v>
      </c>
      <c r="G32" s="8">
        <f t="shared" si="0"/>
        <v>0.3038263849229012</v>
      </c>
      <c r="H32" s="21">
        <v>3.5210503506197193</v>
      </c>
      <c r="I32" s="21">
        <v>1.5106455459512138</v>
      </c>
      <c r="J32" s="21">
        <v>3.6112118478290443</v>
      </c>
      <c r="K32" s="21">
        <v>1.3605494841069832</v>
      </c>
      <c r="L32" s="21">
        <v>3.3739849304561922</v>
      </c>
      <c r="M32" s="21">
        <v>1.3970525910795046</v>
      </c>
      <c r="N32" s="21">
        <v>3.544964432612502</v>
      </c>
      <c r="O32" s="21">
        <v>1.3708164162089613</v>
      </c>
      <c r="P32" s="21">
        <v>3.8003428356117133</v>
      </c>
      <c r="Q32" s="21">
        <v>1.2880612645150591</v>
      </c>
      <c r="R32" s="21">
        <v>3.5553475195604021</v>
      </c>
      <c r="S32" s="21">
        <v>1.3384690459086206</v>
      </c>
      <c r="T32" s="21">
        <f t="shared" si="3"/>
        <v>3.5678169861149289</v>
      </c>
      <c r="U32" s="21">
        <v>3.4317144941310391</v>
      </c>
      <c r="V32" s="13">
        <v>5</v>
      </c>
      <c r="W32" s="16">
        <f t="shared" si="4"/>
        <v>0.11363636363636363</v>
      </c>
      <c r="X32" s="13">
        <v>13</v>
      </c>
      <c r="Y32" s="8">
        <f t="shared" si="1"/>
        <v>0.29545454545454547</v>
      </c>
      <c r="Z32" s="13">
        <v>26</v>
      </c>
      <c r="AA32" s="8">
        <f t="shared" si="5"/>
        <v>0.59090909090909094</v>
      </c>
      <c r="AB32" s="46"/>
    </row>
    <row r="33" spans="1:28">
      <c r="A33" s="14" t="s">
        <v>49</v>
      </c>
      <c r="B33" s="13">
        <v>32</v>
      </c>
      <c r="C33" s="24">
        <v>30</v>
      </c>
      <c r="D33" s="7">
        <f t="shared" si="2"/>
        <v>0.9375</v>
      </c>
      <c r="E33" s="18">
        <v>1025</v>
      </c>
      <c r="F33" s="18">
        <v>474</v>
      </c>
      <c r="G33" s="8">
        <f t="shared" si="0"/>
        <v>0.46243902439024392</v>
      </c>
      <c r="H33" s="21">
        <v>4.0495544539768327</v>
      </c>
      <c r="I33" s="21">
        <v>1.1568859880634024</v>
      </c>
      <c r="J33" s="21">
        <v>3.9649612745173806</v>
      </c>
      <c r="K33" s="21">
        <v>1.1938159852897852</v>
      </c>
      <c r="L33" s="21">
        <v>3.9589888078265223</v>
      </c>
      <c r="M33" s="21">
        <v>1.2620689609289391</v>
      </c>
      <c r="N33" s="21">
        <v>4.1357874492197348</v>
      </c>
      <c r="O33" s="21">
        <v>1.1304264442719603</v>
      </c>
      <c r="P33" s="21">
        <v>4.2462528214539557</v>
      </c>
      <c r="Q33" s="21">
        <v>1.1067792246319161</v>
      </c>
      <c r="R33" s="21">
        <v>4.0674129301294677</v>
      </c>
      <c r="S33" s="21">
        <v>1.1351689817183839</v>
      </c>
      <c r="T33" s="21">
        <f t="shared" si="3"/>
        <v>4.0704929561873149</v>
      </c>
      <c r="U33" s="21">
        <v>4.0308001987964142</v>
      </c>
      <c r="V33" s="13">
        <v>0</v>
      </c>
      <c r="W33" s="16">
        <f>V33/C33</f>
        <v>0</v>
      </c>
      <c r="X33" s="13">
        <v>6</v>
      </c>
      <c r="Y33" s="8">
        <f t="shared" si="1"/>
        <v>0.2</v>
      </c>
      <c r="Z33" s="13">
        <v>24</v>
      </c>
      <c r="AA33" s="8">
        <f t="shared" si="5"/>
        <v>0.8</v>
      </c>
      <c r="AB33" s="46"/>
    </row>
    <row r="34" spans="1:28" ht="24.75" customHeight="1">
      <c r="A34" s="28" t="s">
        <v>56</v>
      </c>
      <c r="B34" s="23"/>
      <c r="C34" s="24"/>
      <c r="D34" s="7"/>
      <c r="E34" s="25"/>
      <c r="F34" s="2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21"/>
      <c r="U34" s="21"/>
      <c r="V34" s="27"/>
      <c r="W34" s="16"/>
      <c r="X34" s="13"/>
      <c r="Y34" s="8"/>
      <c r="Z34" s="27"/>
      <c r="AA34" s="8"/>
      <c r="AB34" s="46"/>
    </row>
    <row r="35" spans="1:28">
      <c r="A35" s="22" t="s">
        <v>57</v>
      </c>
      <c r="B35" s="23">
        <f>SUM(B7,B12)</f>
        <v>102</v>
      </c>
      <c r="C35" s="13">
        <f>SUM(C7,C12)</f>
        <v>76</v>
      </c>
      <c r="D35" s="7">
        <f t="shared" si="2"/>
        <v>0.74509803921568629</v>
      </c>
      <c r="E35" s="13">
        <f>SUM(E7,E12)</f>
        <v>2087</v>
      </c>
      <c r="F35" s="13">
        <f>SUM(F7,F12)</f>
        <v>913</v>
      </c>
      <c r="G35" s="8">
        <f>F35/E35</f>
        <v>0.43747005270723527</v>
      </c>
      <c r="H35" s="21">
        <f>AVERAGE(H7,H12)</f>
        <v>3.9914334853654605</v>
      </c>
      <c r="I35" s="21">
        <f t="shared" ref="I35:S35" si="6">AVERAGE(I7,I12)</f>
        <v>0.99958378898771827</v>
      </c>
      <c r="J35" s="21">
        <f t="shared" si="6"/>
        <v>3.7956063014922616</v>
      </c>
      <c r="K35" s="21">
        <f t="shared" si="6"/>
        <v>0.88281460854535876</v>
      </c>
      <c r="L35" s="21">
        <f t="shared" si="6"/>
        <v>3.65377936732262</v>
      </c>
      <c r="M35" s="21">
        <f t="shared" si="6"/>
        <v>1.0988932397051339</v>
      </c>
      <c r="N35" s="21">
        <f t="shared" si="6"/>
        <v>4.0121325718043703</v>
      </c>
      <c r="O35" s="21">
        <f t="shared" si="6"/>
        <v>0.93432930239338474</v>
      </c>
      <c r="P35" s="21">
        <f t="shared" si="6"/>
        <v>4.0329911023235443</v>
      </c>
      <c r="Q35" s="21">
        <f t="shared" si="6"/>
        <v>1.0371418378540729</v>
      </c>
      <c r="R35" s="21">
        <f t="shared" si="6"/>
        <v>3.7408567044049517</v>
      </c>
      <c r="S35" s="21">
        <f t="shared" si="6"/>
        <v>0.98271785654887545</v>
      </c>
      <c r="T35" s="21">
        <f t="shared" si="3"/>
        <v>3.8711332554522015</v>
      </c>
      <c r="U35" s="21">
        <v>4.0159570224793297</v>
      </c>
      <c r="V35" s="27">
        <f>SUM(V7,V12)</f>
        <v>1</v>
      </c>
      <c r="W35" s="16">
        <f>V35/C35</f>
        <v>1.3157894736842105E-2</v>
      </c>
      <c r="X35" s="13">
        <f>SUM(X7,X12)</f>
        <v>17</v>
      </c>
      <c r="Y35" s="8">
        <f>X35/C35</f>
        <v>0.22368421052631579</v>
      </c>
      <c r="Z35" s="27">
        <f>SUM(Z7,Z12)</f>
        <v>58</v>
      </c>
      <c r="AA35" s="8">
        <f>Z35/C35</f>
        <v>0.76315789473684215</v>
      </c>
      <c r="AB35" s="46"/>
    </row>
    <row r="36" spans="1:28">
      <c r="A36" s="22" t="s">
        <v>58</v>
      </c>
      <c r="B36" s="23">
        <f>SUM(B8,B30)</f>
        <v>91</v>
      </c>
      <c r="C36" s="13">
        <f>SUM(C8,C30)</f>
        <v>81</v>
      </c>
      <c r="D36" s="7">
        <f t="shared" si="2"/>
        <v>0.89010989010989006</v>
      </c>
      <c r="E36" s="13">
        <f>SUM(E8,E30)</f>
        <v>3221</v>
      </c>
      <c r="F36" s="13">
        <f>SUM(F8,F30)</f>
        <v>1086</v>
      </c>
      <c r="G36" s="8">
        <f>F36/E36</f>
        <v>0.33716237193418191</v>
      </c>
      <c r="H36" s="21">
        <f>AVERAGE(H8,H30)</f>
        <v>3.5151103543495408</v>
      </c>
      <c r="I36" s="21">
        <f t="shared" ref="I36:S36" si="7">AVERAGE(I8,I30)</f>
        <v>1.2024129132072487</v>
      </c>
      <c r="J36" s="21">
        <f t="shared" si="7"/>
        <v>3.6009206046028321</v>
      </c>
      <c r="K36" s="21">
        <f t="shared" si="7"/>
        <v>1.1785305184329973</v>
      </c>
      <c r="L36" s="21">
        <f t="shared" si="7"/>
        <v>3.4894169676433311</v>
      </c>
      <c r="M36" s="21">
        <f t="shared" si="7"/>
        <v>1.2231615534364089</v>
      </c>
      <c r="N36" s="21">
        <f t="shared" si="7"/>
        <v>3.760019550512995</v>
      </c>
      <c r="O36" s="21">
        <f t="shared" si="7"/>
        <v>1.1548721775303734</v>
      </c>
      <c r="P36" s="21">
        <f t="shared" si="7"/>
        <v>4.059361948658526</v>
      </c>
      <c r="Q36" s="21">
        <f t="shared" si="7"/>
        <v>1.0981502195178077</v>
      </c>
      <c r="R36" s="21">
        <f t="shared" si="7"/>
        <v>3.6094033727783117</v>
      </c>
      <c r="S36" s="21">
        <f t="shared" si="7"/>
        <v>1.3240876259079155</v>
      </c>
      <c r="T36" s="21">
        <f t="shared" si="3"/>
        <v>3.6723721330909229</v>
      </c>
      <c r="U36" s="21">
        <v>3.5595921634752727</v>
      </c>
      <c r="V36" s="27">
        <f>SUM(V8,V30)</f>
        <v>4</v>
      </c>
      <c r="W36" s="16">
        <f>V36/C36</f>
        <v>4.9382716049382713E-2</v>
      </c>
      <c r="X36" s="13">
        <f>SUM(X8,X30)</f>
        <v>17</v>
      </c>
      <c r="Y36" s="8">
        <f>X36/C36</f>
        <v>0.20987654320987653</v>
      </c>
      <c r="Z36" s="27">
        <f>SUM(Z8,Z30)</f>
        <v>60</v>
      </c>
      <c r="AA36" s="8">
        <f>Z36/C36</f>
        <v>0.7407407407407407</v>
      </c>
      <c r="AB36" s="46"/>
    </row>
    <row r="37" spans="1:28">
      <c r="A37" s="22" t="s">
        <v>59</v>
      </c>
      <c r="B37" s="23">
        <f>SUM(B6,B9,B26,B31)</f>
        <v>166</v>
      </c>
      <c r="C37" s="13">
        <f>SUM(C6,C9,C26,C31)</f>
        <v>154</v>
      </c>
      <c r="D37" s="7">
        <f t="shared" si="2"/>
        <v>0.92771084337349397</v>
      </c>
      <c r="E37" s="13">
        <f>SUM(E6,E9,E26,E31)</f>
        <v>12608</v>
      </c>
      <c r="F37" s="13">
        <f>SUM(F6,F9,F26,F31)</f>
        <v>3791</v>
      </c>
      <c r="G37" s="8">
        <f>F37/E37</f>
        <v>0.30068210659898476</v>
      </c>
      <c r="H37" s="21">
        <f>AVERAGE(H6,H9,H26,H31)</f>
        <v>3.8269706616690384</v>
      </c>
      <c r="I37" s="21">
        <f t="shared" ref="I37:S37" si="8">AVERAGE(I6,I9,I26,I31)</f>
        <v>1.0174191716635161</v>
      </c>
      <c r="J37" s="21">
        <f t="shared" si="8"/>
        <v>3.6623744103391607</v>
      </c>
      <c r="K37" s="21">
        <f t="shared" si="8"/>
        <v>1.1860164940167244</v>
      </c>
      <c r="L37" s="21">
        <f t="shared" si="8"/>
        <v>3.7091366824020819</v>
      </c>
      <c r="M37" s="21">
        <f t="shared" si="8"/>
        <v>1.0967960641103505</v>
      </c>
      <c r="N37" s="21">
        <f t="shared" si="8"/>
        <v>3.8430045946653402</v>
      </c>
      <c r="O37" s="21">
        <f t="shared" si="8"/>
        <v>1.1228128701984386</v>
      </c>
      <c r="P37" s="21">
        <f t="shared" si="8"/>
        <v>3.8434612785680842</v>
      </c>
      <c r="Q37" s="21">
        <f t="shared" si="8"/>
        <v>1.2389685492692464</v>
      </c>
      <c r="R37" s="21">
        <f t="shared" si="8"/>
        <v>3.7374916396211808</v>
      </c>
      <c r="S37" s="21">
        <f t="shared" si="8"/>
        <v>1.1034253675519232</v>
      </c>
      <c r="T37" s="21">
        <f t="shared" si="3"/>
        <v>3.7704065445441475</v>
      </c>
      <c r="U37" s="21">
        <v>3.6656424388406035</v>
      </c>
      <c r="V37" s="27">
        <f>SUM(V6,V9,V26,V31)</f>
        <v>7</v>
      </c>
      <c r="W37" s="16">
        <f>V37/C37</f>
        <v>4.5454545454545456E-2</v>
      </c>
      <c r="X37" s="13">
        <f>SUM(X6,X9,X26,X31)</f>
        <v>38</v>
      </c>
      <c r="Y37" s="8">
        <f>X37/C37</f>
        <v>0.24675324675324675</v>
      </c>
      <c r="Z37" s="27">
        <f>SUM(Z6,Z9,Z26,Z31)</f>
        <v>109</v>
      </c>
      <c r="AA37" s="8">
        <f>Z37/C37</f>
        <v>0.70779220779220775</v>
      </c>
      <c r="AB37" s="46"/>
    </row>
    <row r="38" spans="1:28">
      <c r="A38" s="22" t="s">
        <v>60</v>
      </c>
      <c r="B38" s="23">
        <f>SUM(B3:B5,B10,B11,B28,B27,B29,B32:B33)</f>
        <v>390</v>
      </c>
      <c r="C38" s="13">
        <f>SUM(C3:C5,C10,C11,C28,C27,C29,C32:C33)</f>
        <v>362</v>
      </c>
      <c r="D38" s="7">
        <f t="shared" si="2"/>
        <v>0.92820512820512824</v>
      </c>
      <c r="E38" s="13">
        <f>SUM(E3:E5,E10,E11,E28,E27,E29,E32:E33)</f>
        <v>32773</v>
      </c>
      <c r="F38" s="13">
        <f>SUM(F3:F5,F10,F11,F28,F27,F29,F32:F33)</f>
        <v>8537</v>
      </c>
      <c r="G38" s="8">
        <f>F38/E38</f>
        <v>0.26048881701400545</v>
      </c>
      <c r="H38" s="41">
        <f>AVERAGE(H3:H5,H10,H11,H28,H27,H29,H32:H33)</f>
        <v>3.6120395880250271</v>
      </c>
      <c r="I38" s="41">
        <f t="shared" ref="I38:S38" si="9">AVERAGE(I3:I5,I10,I11,I28,I27,I29,I32:I33)</f>
        <v>1.2765117914693573</v>
      </c>
      <c r="J38" s="41">
        <f t="shared" si="9"/>
        <v>3.6170527463074187</v>
      </c>
      <c r="K38" s="41">
        <f t="shared" si="9"/>
        <v>1.2832214774308632</v>
      </c>
      <c r="L38" s="41">
        <f t="shared" si="9"/>
        <v>3.555123964228927</v>
      </c>
      <c r="M38" s="41">
        <f t="shared" si="9"/>
        <v>1.2756467534713356</v>
      </c>
      <c r="N38" s="41">
        <f t="shared" si="9"/>
        <v>3.6321228688099092</v>
      </c>
      <c r="O38" s="41">
        <f t="shared" si="9"/>
        <v>1.2738495838541835</v>
      </c>
      <c r="P38" s="41">
        <f t="shared" si="9"/>
        <v>3.9201381118194307</v>
      </c>
      <c r="Q38" s="41">
        <f t="shared" si="9"/>
        <v>1.3033296147323423</v>
      </c>
      <c r="R38" s="41">
        <f t="shared" si="9"/>
        <v>3.6343447419502679</v>
      </c>
      <c r="S38" s="41">
        <f t="shared" si="9"/>
        <v>1.3110267938137661</v>
      </c>
      <c r="T38" s="21">
        <f t="shared" si="3"/>
        <v>3.6618036701901633</v>
      </c>
      <c r="U38" s="41">
        <v>3.4961490600530514</v>
      </c>
      <c r="V38" s="27">
        <f>SUM(V3:V5,V10,V11,V28,V27,V29,V32:V33)</f>
        <v>24</v>
      </c>
      <c r="W38" s="16">
        <f>V38/C38</f>
        <v>6.6298342541436461E-2</v>
      </c>
      <c r="X38" s="27">
        <f>SUM(X3:X5,X10,X11,X28,X27,X29,X32:X33)</f>
        <v>126</v>
      </c>
      <c r="Y38" s="8">
        <f>X38/C38</f>
        <v>0.34806629834254144</v>
      </c>
      <c r="Z38" s="27">
        <f>SUM(Z3:Z5,Z10,Z11,Z28,Z27,Z29,Z32:Z33)</f>
        <v>212</v>
      </c>
      <c r="AA38" s="8">
        <f>Z38/C38</f>
        <v>0.58563535911602205</v>
      </c>
      <c r="AB38" s="46"/>
    </row>
    <row r="39" spans="1:28">
      <c r="A39" s="22" t="s">
        <v>61</v>
      </c>
      <c r="B39" s="23">
        <f>SUM(B13:B25)</f>
        <v>646</v>
      </c>
      <c r="C39" s="13">
        <f>SUM(C13:C25)</f>
        <v>523</v>
      </c>
      <c r="D39" s="7">
        <f t="shared" si="2"/>
        <v>0.80959752321981426</v>
      </c>
      <c r="E39" s="13">
        <f>SUM(E13:E25)</f>
        <v>18500</v>
      </c>
      <c r="F39" s="13">
        <f>SUM(F13:F25)</f>
        <v>4499</v>
      </c>
      <c r="G39" s="8">
        <f>F39/E39</f>
        <v>0.24318918918918919</v>
      </c>
      <c r="H39" s="21">
        <f>AVERAGE(H13:H25)</f>
        <v>3.2868813984477772</v>
      </c>
      <c r="I39" s="21">
        <f t="shared" ref="I39:S39" si="10">AVERAGE(I13:I25)</f>
        <v>1.1378453709017147</v>
      </c>
      <c r="J39" s="21">
        <f t="shared" si="10"/>
        <v>3.2778522465725577</v>
      </c>
      <c r="K39" s="21">
        <f t="shared" si="10"/>
        <v>1.1759659595393861</v>
      </c>
      <c r="L39" s="21">
        <f t="shared" si="10"/>
        <v>3.1334743153672928</v>
      </c>
      <c r="M39" s="21">
        <f t="shared" si="10"/>
        <v>1.1400120135540459</v>
      </c>
      <c r="N39" s="21">
        <f t="shared" si="10"/>
        <v>3.3544824660208863</v>
      </c>
      <c r="O39" s="21">
        <f t="shared" si="10"/>
        <v>1.1950105132022129</v>
      </c>
      <c r="P39" s="21">
        <f t="shared" si="10"/>
        <v>3.7211422941923451</v>
      </c>
      <c r="Q39" s="21">
        <f t="shared" si="10"/>
        <v>1.23366387083369</v>
      </c>
      <c r="R39" s="21">
        <f t="shared" si="10"/>
        <v>3.2400742385585302</v>
      </c>
      <c r="S39" s="21">
        <f t="shared" si="10"/>
        <v>1.2493656155861741</v>
      </c>
      <c r="T39" s="21">
        <f t="shared" si="3"/>
        <v>3.3356511598598981</v>
      </c>
      <c r="U39" s="21">
        <v>3.1227784372803185</v>
      </c>
      <c r="V39" s="27">
        <f>SUM(V13:V25)</f>
        <v>68</v>
      </c>
      <c r="W39" s="16">
        <f>V39/C39</f>
        <v>0.13001912045889102</v>
      </c>
      <c r="X39" s="13">
        <f>SUM(X13:X25)</f>
        <v>179</v>
      </c>
      <c r="Y39" s="8">
        <f>X39/C39</f>
        <v>0.34225621414913959</v>
      </c>
      <c r="Z39" s="27">
        <f>SUM(Z13:Z25)</f>
        <v>276</v>
      </c>
      <c r="AA39" s="8">
        <f>Z39/C39</f>
        <v>0.52772466539196938</v>
      </c>
      <c r="AB39" s="46"/>
    </row>
    <row r="40" spans="1:28">
      <c r="A40" s="22"/>
      <c r="B40" s="23"/>
      <c r="D40" s="7"/>
      <c r="E40" s="25"/>
      <c r="F40" s="26"/>
      <c r="G40" s="8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7"/>
      <c r="W40" s="16"/>
      <c r="X40" s="13"/>
      <c r="Y40" s="8"/>
      <c r="Z40" s="27"/>
      <c r="AA40" s="8"/>
      <c r="AB40" s="46"/>
    </row>
    <row r="41" spans="1:28" s="12" customFormat="1" ht="24" customHeight="1">
      <c r="A41" s="29" t="s">
        <v>50</v>
      </c>
      <c r="B41" s="10">
        <f>SUM(B3:B33)</f>
        <v>1395</v>
      </c>
      <c r="C41" s="10">
        <f>SUM(C3:C33)</f>
        <v>1196</v>
      </c>
      <c r="D41" s="38">
        <f>C41/B41</f>
        <v>0.85734767025089609</v>
      </c>
      <c r="E41" s="10">
        <f>SUM(E3:E33)</f>
        <v>69189</v>
      </c>
      <c r="F41" s="10">
        <f>SUM(F3:F33)</f>
        <v>18826</v>
      </c>
      <c r="G41" s="39">
        <f>F41/E41</f>
        <v>0.2720952752605183</v>
      </c>
      <c r="H41" s="40">
        <v>3.5007477651428638</v>
      </c>
      <c r="I41" s="40">
        <v>1.1812202145152892</v>
      </c>
      <c r="J41" s="40">
        <v>3.4742361039029408</v>
      </c>
      <c r="K41" s="40">
        <v>1.2167870366369218</v>
      </c>
      <c r="L41" s="40">
        <v>3.3870293733505763</v>
      </c>
      <c r="M41" s="40">
        <v>1.191090881727112</v>
      </c>
      <c r="N41" s="40">
        <v>3.5425241778801611</v>
      </c>
      <c r="O41" s="40">
        <v>1.2286377359795748</v>
      </c>
      <c r="P41" s="40">
        <v>3.8301280156275963</v>
      </c>
      <c r="Q41" s="40">
        <v>1.253944523325794</v>
      </c>
      <c r="R41" s="40">
        <v>3.4466925056565456</v>
      </c>
      <c r="S41" s="40">
        <v>1.2621481274235131</v>
      </c>
      <c r="T41" s="40">
        <f t="shared" si="3"/>
        <v>3.5302263235934475</v>
      </c>
      <c r="U41" s="40">
        <v>3.3662012906577594</v>
      </c>
      <c r="V41" s="15">
        <f>SUM(V3:V33)</f>
        <v>104</v>
      </c>
      <c r="W41" s="17">
        <f>V41/C41</f>
        <v>8.6956521739130432E-2</v>
      </c>
      <c r="X41" s="10">
        <f>SUM(X3:X33)</f>
        <v>377</v>
      </c>
      <c r="Y41" s="11">
        <f>X41/C41</f>
        <v>0.31521739130434784</v>
      </c>
      <c r="Z41" s="10">
        <f>SUM(Z3:Z33)</f>
        <v>715</v>
      </c>
      <c r="AA41" s="11">
        <f>Z41/C41</f>
        <v>0.59782608695652173</v>
      </c>
      <c r="AB41" s="46"/>
    </row>
    <row r="42" spans="1:28">
      <c r="D42" s="19"/>
      <c r="G42" s="11"/>
      <c r="I42" s="45"/>
      <c r="K42" s="45"/>
      <c r="M42" s="45"/>
      <c r="O42" s="45"/>
      <c r="Q42" s="45"/>
      <c r="S42" s="45"/>
      <c r="T42" s="45"/>
    </row>
    <row r="43" spans="1:28">
      <c r="J43" s="45"/>
      <c r="L43" s="45"/>
      <c r="N43" s="45"/>
      <c r="P43" s="45"/>
      <c r="R43" s="45"/>
      <c r="U43" s="45"/>
    </row>
    <row r="44" spans="1:28">
      <c r="V44" s="9"/>
    </row>
    <row r="45" spans="1:28" ht="12.75">
      <c r="I45"/>
      <c r="K45"/>
      <c r="M45"/>
      <c r="O45"/>
      <c r="Q45"/>
      <c r="V45" s="9"/>
    </row>
    <row r="46" spans="1:28" ht="12.75">
      <c r="J46"/>
      <c r="L46"/>
      <c r="N46"/>
      <c r="P46"/>
    </row>
  </sheetData>
  <mergeCells count="4">
    <mergeCell ref="V1:AA1"/>
    <mergeCell ref="V2:W2"/>
    <mergeCell ref="X2:Y2"/>
    <mergeCell ref="Z2:AA2"/>
  </mergeCells>
  <pageMargins left="0.47244094488188981" right="0.27559055118110237" top="0.51181102362204722" bottom="0.43307086614173229" header="0" footer="0"/>
  <pageSetup paperSize="9" scale="49" orientation="landscape" r:id="rId1"/>
  <headerFooter alignWithMargins="0">
    <oddHeader>&amp;C&amp;"Arial,Negrita"&amp;12RESULTADOS FINALES GRADO 2016-2017</oddHeader>
  </headerFooter>
  <ignoredErrors>
    <ignoredError sqref="Y41 D41 X35:Y38 D35:D39" formula="1"/>
    <ignoredError sqref="W41 W35:W39" formula="1" unlockedFormula="1"/>
    <ignoredError sqref="W3:W33" unlockedFormula="1"/>
    <ignoredError sqref="B39:C39 E39:T39 V39 Z39:AA39" formulaRange="1"/>
    <ignoredError sqref="X39:Y39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workbookViewId="0">
      <pane xSplit="1" topLeftCell="B1" activePane="topRight" state="frozen"/>
      <selection pane="topRight" activeCell="I3" sqref="I3"/>
    </sheetView>
  </sheetViews>
  <sheetFormatPr baseColWidth="10" defaultRowHeight="12"/>
  <cols>
    <col min="1" max="1" width="31.140625" style="9" customWidth="1"/>
    <col min="2" max="2" width="11.42578125" style="13" customWidth="1"/>
    <col min="3" max="3" width="10.140625" style="13" customWidth="1"/>
    <col min="4" max="4" width="11.42578125" style="13" customWidth="1"/>
    <col min="5" max="5" width="13.28515625" style="13" customWidth="1"/>
    <col min="6" max="6" width="11.42578125" style="13" customWidth="1"/>
    <col min="7" max="8" width="13.28515625" style="13" customWidth="1"/>
    <col min="9" max="14" width="7.85546875" style="9" customWidth="1"/>
    <col min="15" max="16" width="7.140625" style="9" customWidth="1"/>
    <col min="17" max="20" width="7.42578125" style="9" customWidth="1"/>
    <col min="21" max="24" width="11.28515625" style="9" customWidth="1"/>
    <col min="25" max="25" width="5.28515625" style="13" customWidth="1"/>
    <col min="26" max="26" width="8.28515625" style="9" customWidth="1"/>
    <col min="27" max="27" width="4.5703125" style="9" customWidth="1"/>
    <col min="28" max="28" width="7.5703125" style="9" customWidth="1"/>
    <col min="29" max="29" width="5.28515625" style="9" customWidth="1"/>
    <col min="30" max="30" width="9.28515625" style="9" customWidth="1"/>
    <col min="31" max="16384" width="11.42578125" style="9"/>
  </cols>
  <sheetData>
    <row r="1" spans="1:30" s="12" customFormat="1" ht="12.75" customHeight="1">
      <c r="B1" s="10"/>
      <c r="C1" s="10"/>
      <c r="D1" s="10"/>
      <c r="E1" s="3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31"/>
      <c r="X1" s="31"/>
      <c r="Y1" s="77" t="s">
        <v>52</v>
      </c>
      <c r="Z1" s="77"/>
      <c r="AA1" s="77"/>
      <c r="AB1" s="77"/>
      <c r="AC1" s="77"/>
      <c r="AD1" s="77"/>
    </row>
    <row r="2" spans="1:30" s="12" customFormat="1" ht="48">
      <c r="A2" s="32" t="s">
        <v>6</v>
      </c>
      <c r="B2" s="32" t="s">
        <v>7</v>
      </c>
      <c r="C2" s="33" t="s">
        <v>8</v>
      </c>
      <c r="D2" s="34" t="s">
        <v>9</v>
      </c>
      <c r="E2" s="33" t="s">
        <v>10</v>
      </c>
      <c r="F2" s="33" t="s">
        <v>21</v>
      </c>
      <c r="G2" s="34" t="s">
        <v>11</v>
      </c>
      <c r="H2" s="35" t="s">
        <v>89</v>
      </c>
      <c r="I2" s="35" t="s">
        <v>12</v>
      </c>
      <c r="J2" s="35" t="s">
        <v>67</v>
      </c>
      <c r="K2" s="35" t="s">
        <v>13</v>
      </c>
      <c r="L2" s="35" t="s">
        <v>68</v>
      </c>
      <c r="M2" s="35" t="s">
        <v>14</v>
      </c>
      <c r="N2" s="35" t="s">
        <v>69</v>
      </c>
      <c r="O2" s="35" t="s">
        <v>15</v>
      </c>
      <c r="P2" s="35" t="s">
        <v>70</v>
      </c>
      <c r="Q2" s="35" t="s">
        <v>16</v>
      </c>
      <c r="R2" s="35" t="s">
        <v>71</v>
      </c>
      <c r="S2" s="35" t="s">
        <v>17</v>
      </c>
      <c r="T2" s="35" t="s">
        <v>72</v>
      </c>
      <c r="U2" s="36" t="s">
        <v>97</v>
      </c>
      <c r="V2" s="36" t="s">
        <v>90</v>
      </c>
      <c r="W2" s="36" t="s">
        <v>66</v>
      </c>
      <c r="X2" s="36" t="s">
        <v>54</v>
      </c>
      <c r="Y2" s="78" t="s">
        <v>18</v>
      </c>
      <c r="Z2" s="79"/>
      <c r="AA2" s="78" t="s">
        <v>19</v>
      </c>
      <c r="AB2" s="79"/>
      <c r="AC2" s="78" t="s">
        <v>20</v>
      </c>
      <c r="AD2" s="79"/>
    </row>
    <row r="3" spans="1:30" ht="24">
      <c r="A3" s="14" t="s">
        <v>29</v>
      </c>
      <c r="B3" s="48">
        <v>164</v>
      </c>
      <c r="C3" s="48">
        <v>133</v>
      </c>
      <c r="D3" s="7">
        <f>C3/B3</f>
        <v>0.81097560975609762</v>
      </c>
      <c r="E3" s="48">
        <v>26049</v>
      </c>
      <c r="F3" s="48">
        <v>2260</v>
      </c>
      <c r="G3" s="8">
        <f>F3/E3</f>
        <v>8.6759568505508852E-2</v>
      </c>
      <c r="H3" s="8">
        <v>0.95442477876106191</v>
      </c>
      <c r="I3" s="21">
        <v>3.5508906632611179</v>
      </c>
      <c r="J3" s="21">
        <v>1.1560215151974211</v>
      </c>
      <c r="K3" s="21">
        <v>3.6859606612396063</v>
      </c>
      <c r="L3" s="21">
        <v>1.2007789900231143</v>
      </c>
      <c r="M3" s="21">
        <v>3.8167470714278013</v>
      </c>
      <c r="N3" s="21">
        <v>1.1612017587245695</v>
      </c>
      <c r="O3" s="21">
        <v>4.1673487356987513</v>
      </c>
      <c r="P3" s="21">
        <v>1.0073429826001703</v>
      </c>
      <c r="Q3" s="21">
        <v>3.4981661560573332</v>
      </c>
      <c r="R3" s="21">
        <v>1.3487602844722875</v>
      </c>
      <c r="S3" s="21">
        <v>3.6801972208337399</v>
      </c>
      <c r="T3" s="21">
        <v>1.1506412183842896</v>
      </c>
      <c r="U3" s="21">
        <f>AVERAGE(I3,K3,M3,O3,Q3,S3)</f>
        <v>3.7332184180863917</v>
      </c>
      <c r="V3" s="21">
        <v>3.6157831629417587</v>
      </c>
      <c r="W3" s="21">
        <v>3.5705024111623826</v>
      </c>
      <c r="X3" s="21">
        <v>3.4420111469144921</v>
      </c>
      <c r="Y3" s="48">
        <v>10</v>
      </c>
      <c r="Z3" s="16">
        <f t="shared" ref="Z3:Z11" si="0">Y3/C3</f>
        <v>7.5187969924812026E-2</v>
      </c>
      <c r="AA3" s="48">
        <v>32</v>
      </c>
      <c r="AB3" s="8">
        <f t="shared" ref="AB3:AB11" si="1">AA3/C3</f>
        <v>0.24060150375939848</v>
      </c>
      <c r="AC3" s="48">
        <v>91</v>
      </c>
      <c r="AD3" s="8">
        <f t="shared" ref="AD3:AD11" si="2">AC3/C3</f>
        <v>0.68421052631578949</v>
      </c>
    </row>
    <row r="4" spans="1:30">
      <c r="A4" s="14" t="s">
        <v>30</v>
      </c>
      <c r="B4" s="48">
        <v>112</v>
      </c>
      <c r="C4" s="48">
        <v>97</v>
      </c>
      <c r="D4" s="7">
        <f t="shared" ref="D4:D10" si="3">C4/B4</f>
        <v>0.8660714285714286</v>
      </c>
      <c r="E4" s="48">
        <v>12866</v>
      </c>
      <c r="F4" s="48">
        <v>1793</v>
      </c>
      <c r="G4" s="8">
        <f t="shared" ref="G4:G40" si="4">F4/E4</f>
        <v>0.13935955230840977</v>
      </c>
      <c r="H4" s="8">
        <v>0.94645844952593416</v>
      </c>
      <c r="I4" s="21">
        <v>3.6350947671993201</v>
      </c>
      <c r="J4" s="21">
        <v>1.2079202591954119</v>
      </c>
      <c r="K4" s="21">
        <v>3.5940811315857917</v>
      </c>
      <c r="L4" s="21">
        <v>1.2901460279923509</v>
      </c>
      <c r="M4" s="21">
        <v>3.8869467856191133</v>
      </c>
      <c r="N4" s="21">
        <v>1.1263091918360226</v>
      </c>
      <c r="O4" s="21">
        <v>4.160501268921533</v>
      </c>
      <c r="P4" s="21">
        <v>1.0745442085575179</v>
      </c>
      <c r="Q4" s="21">
        <v>3.5953359201692034</v>
      </c>
      <c r="R4" s="21">
        <v>1.3197786758973129</v>
      </c>
      <c r="S4" s="21">
        <v>3.7457336724368329</v>
      </c>
      <c r="T4" s="21">
        <v>1.1864025958945423</v>
      </c>
      <c r="U4" s="21">
        <f t="shared" ref="U4:U42" si="5">AVERAGE(I4,K4,M4,O4,Q4,S4)</f>
        <v>3.7696155909886322</v>
      </c>
      <c r="V4" s="21">
        <v>3.6654043288559195</v>
      </c>
      <c r="W4" s="21">
        <v>3.5724169996788722</v>
      </c>
      <c r="X4" s="21">
        <v>3.5549012666413802</v>
      </c>
      <c r="Y4" s="48">
        <v>9</v>
      </c>
      <c r="Z4" s="16">
        <f t="shared" si="0"/>
        <v>9.2783505154639179E-2</v>
      </c>
      <c r="AA4" s="48">
        <v>22</v>
      </c>
      <c r="AB4" s="8">
        <f t="shared" si="1"/>
        <v>0.22680412371134021</v>
      </c>
      <c r="AC4" s="48">
        <v>66</v>
      </c>
      <c r="AD4" s="8">
        <f t="shared" si="2"/>
        <v>0.68041237113402064</v>
      </c>
    </row>
    <row r="5" spans="1:30">
      <c r="A5" s="14" t="s">
        <v>31</v>
      </c>
      <c r="B5" s="48">
        <v>129</v>
      </c>
      <c r="C5" s="48">
        <v>99</v>
      </c>
      <c r="D5" s="7">
        <f t="shared" si="3"/>
        <v>0.76744186046511631</v>
      </c>
      <c r="E5" s="48">
        <v>7811</v>
      </c>
      <c r="F5" s="48">
        <v>1421</v>
      </c>
      <c r="G5" s="8">
        <f t="shared" si="4"/>
        <v>0.18192292920240685</v>
      </c>
      <c r="H5" s="8">
        <v>0.96692470091484872</v>
      </c>
      <c r="I5" s="21">
        <v>3.5262359339515745</v>
      </c>
      <c r="J5" s="21">
        <v>1.1342974196741418</v>
      </c>
      <c r="K5" s="21">
        <v>3.5258223631589227</v>
      </c>
      <c r="L5" s="21">
        <v>1.2875830957702199</v>
      </c>
      <c r="M5" s="21">
        <v>3.7693998638863508</v>
      </c>
      <c r="N5" s="21">
        <v>1.1004611242949929</v>
      </c>
      <c r="O5" s="21">
        <v>4.2275305614625438</v>
      </c>
      <c r="P5" s="21">
        <v>0.94047327559976612</v>
      </c>
      <c r="Q5" s="21">
        <v>3.4820078773084644</v>
      </c>
      <c r="R5" s="21">
        <v>1.3356308401324348</v>
      </c>
      <c r="S5" s="21">
        <v>3.5792474367702427</v>
      </c>
      <c r="T5" s="21">
        <v>1.1419186990893586</v>
      </c>
      <c r="U5" s="21">
        <f t="shared" si="5"/>
        <v>3.6850406727563496</v>
      </c>
      <c r="V5" s="21">
        <v>3.5734803372223514</v>
      </c>
      <c r="W5" s="21">
        <v>3.664112453787963</v>
      </c>
      <c r="X5" s="21">
        <v>3.6923313119080028</v>
      </c>
      <c r="Y5" s="48">
        <v>12</v>
      </c>
      <c r="Z5" s="16">
        <f t="shared" si="0"/>
        <v>0.12121212121212122</v>
      </c>
      <c r="AA5" s="48">
        <v>21</v>
      </c>
      <c r="AB5" s="8">
        <f t="shared" si="1"/>
        <v>0.21212121212121213</v>
      </c>
      <c r="AC5" s="48">
        <v>66</v>
      </c>
      <c r="AD5" s="8">
        <f t="shared" si="2"/>
        <v>0.66666666666666663</v>
      </c>
    </row>
    <row r="6" spans="1:30">
      <c r="A6" s="14" t="s">
        <v>32</v>
      </c>
      <c r="B6" s="48">
        <v>62</v>
      </c>
      <c r="C6" s="48">
        <v>58</v>
      </c>
      <c r="D6" s="7">
        <f t="shared" si="3"/>
        <v>0.93548387096774188</v>
      </c>
      <c r="E6" s="48">
        <v>4392</v>
      </c>
      <c r="F6" s="48">
        <v>1513</v>
      </c>
      <c r="G6" s="8">
        <f t="shared" si="4"/>
        <v>0.34448998178506374</v>
      </c>
      <c r="H6" s="8">
        <v>0.97356245869134173</v>
      </c>
      <c r="I6" s="21">
        <v>3.8916572929296382</v>
      </c>
      <c r="J6" s="21">
        <v>1.0769376954285972</v>
      </c>
      <c r="K6" s="21">
        <v>3.8392066135901581</v>
      </c>
      <c r="L6" s="21">
        <v>1.1373736510969412</v>
      </c>
      <c r="M6" s="21">
        <v>4.0291758801664539</v>
      </c>
      <c r="N6" s="21">
        <v>1.0644805854889392</v>
      </c>
      <c r="O6" s="21">
        <v>4.4327324164918513</v>
      </c>
      <c r="P6" s="21">
        <v>0.87191442432396626</v>
      </c>
      <c r="Q6" s="21">
        <v>3.7525339849515644</v>
      </c>
      <c r="R6" s="21">
        <v>1.2742172579307096</v>
      </c>
      <c r="S6" s="21">
        <v>3.899633919788652</v>
      </c>
      <c r="T6" s="21">
        <v>1.116130376669713</v>
      </c>
      <c r="U6" s="21">
        <f t="shared" si="5"/>
        <v>3.9741566846530532</v>
      </c>
      <c r="V6" s="21">
        <v>3.8316459391570512</v>
      </c>
      <c r="W6" s="21">
        <v>3.7164482840888575</v>
      </c>
      <c r="X6" s="21">
        <v>3.6821639039088492</v>
      </c>
      <c r="Y6" s="48">
        <v>1</v>
      </c>
      <c r="Z6" s="16">
        <f t="shared" si="0"/>
        <v>1.7241379310344827E-2</v>
      </c>
      <c r="AA6" s="48">
        <v>14</v>
      </c>
      <c r="AB6" s="8">
        <f t="shared" si="1"/>
        <v>0.2413793103448276</v>
      </c>
      <c r="AC6" s="48">
        <v>43</v>
      </c>
      <c r="AD6" s="8">
        <f t="shared" si="2"/>
        <v>0.74137931034482762</v>
      </c>
    </row>
    <row r="7" spans="1:30">
      <c r="A7" s="14" t="s">
        <v>55</v>
      </c>
      <c r="B7" s="48">
        <v>50</v>
      </c>
      <c r="C7" s="48">
        <v>16</v>
      </c>
      <c r="D7" s="7">
        <f t="shared" si="3"/>
        <v>0.32</v>
      </c>
      <c r="E7" s="48">
        <v>113</v>
      </c>
      <c r="F7" s="48">
        <v>66</v>
      </c>
      <c r="G7" s="8">
        <f t="shared" si="4"/>
        <v>0.58407079646017701</v>
      </c>
      <c r="H7" s="8">
        <v>1</v>
      </c>
      <c r="I7" s="21">
        <v>4.2614845938375341</v>
      </c>
      <c r="J7" s="21">
        <v>0.66797128337912026</v>
      </c>
      <c r="K7" s="21">
        <v>4.2191876750700272</v>
      </c>
      <c r="L7" s="21">
        <v>0.53742967143004483</v>
      </c>
      <c r="M7" s="21">
        <v>4.4642857142857153</v>
      </c>
      <c r="N7" s="21">
        <v>0.45368386874459182</v>
      </c>
      <c r="O7" s="21">
        <v>4.284313725490196</v>
      </c>
      <c r="P7" s="21">
        <v>0.6809778105501737</v>
      </c>
      <c r="Q7" s="21">
        <v>4.2767507002801119</v>
      </c>
      <c r="R7" s="21">
        <v>0.76026048678945435</v>
      </c>
      <c r="S7" s="21">
        <v>4.2039215686274503</v>
      </c>
      <c r="T7" s="21">
        <v>0.58756919310241784</v>
      </c>
      <c r="U7" s="21">
        <f t="shared" si="5"/>
        <v>4.2849906629318388</v>
      </c>
      <c r="V7" s="21">
        <v>4.6198156682027651</v>
      </c>
      <c r="W7" s="21">
        <v>4.4000307673617378</v>
      </c>
      <c r="X7" s="21">
        <v>4.380334909002074</v>
      </c>
      <c r="Y7" s="48">
        <v>1</v>
      </c>
      <c r="Z7" s="16">
        <f t="shared" si="0"/>
        <v>6.25E-2</v>
      </c>
      <c r="AA7" s="48">
        <v>1</v>
      </c>
      <c r="AB7" s="8">
        <f t="shared" si="1"/>
        <v>6.25E-2</v>
      </c>
      <c r="AC7" s="48">
        <v>14</v>
      </c>
      <c r="AD7" s="8">
        <f t="shared" si="2"/>
        <v>0.875</v>
      </c>
    </row>
    <row r="8" spans="1:30">
      <c r="A8" s="14" t="s">
        <v>22</v>
      </c>
      <c r="B8" s="48">
        <v>127</v>
      </c>
      <c r="C8" s="48">
        <v>106</v>
      </c>
      <c r="D8" s="7">
        <f t="shared" si="3"/>
        <v>0.83464566929133854</v>
      </c>
      <c r="E8" s="48">
        <v>4419</v>
      </c>
      <c r="F8" s="48">
        <v>1184</v>
      </c>
      <c r="G8" s="8">
        <f t="shared" si="4"/>
        <v>0.26793392170174246</v>
      </c>
      <c r="H8" s="8">
        <v>0.9721283783783784</v>
      </c>
      <c r="I8" s="21">
        <v>3.609710128504596</v>
      </c>
      <c r="J8" s="21">
        <v>1.0841721280607433</v>
      </c>
      <c r="K8" s="21">
        <v>3.7418365547087284</v>
      </c>
      <c r="L8" s="21">
        <v>1.1346059600806384</v>
      </c>
      <c r="M8" s="21">
        <v>3.9367440593000209</v>
      </c>
      <c r="N8" s="21">
        <v>1.0205180443476893</v>
      </c>
      <c r="O8" s="21">
        <v>4.4747666151857999</v>
      </c>
      <c r="P8" s="21">
        <v>0.73402844915098586</v>
      </c>
      <c r="Q8" s="21">
        <v>3.6506638721064166</v>
      </c>
      <c r="R8" s="21">
        <v>1.1334739627914043</v>
      </c>
      <c r="S8" s="21">
        <v>3.65749344233478</v>
      </c>
      <c r="T8" s="21">
        <v>1.0567214248199475</v>
      </c>
      <c r="U8" s="21">
        <f t="shared" si="5"/>
        <v>3.845202445356724</v>
      </c>
      <c r="V8" s="21">
        <v>3.6409641882399857</v>
      </c>
      <c r="W8" s="21">
        <v>3.7574369161507897</v>
      </c>
      <c r="X8" s="21">
        <v>3.7669052279353044</v>
      </c>
      <c r="Y8" s="48">
        <v>5</v>
      </c>
      <c r="Z8" s="16">
        <f t="shared" si="0"/>
        <v>4.716981132075472E-2</v>
      </c>
      <c r="AA8" s="48">
        <v>23</v>
      </c>
      <c r="AB8" s="8">
        <f t="shared" si="1"/>
        <v>0.21698113207547171</v>
      </c>
      <c r="AC8" s="48">
        <v>78</v>
      </c>
      <c r="AD8" s="8">
        <f t="shared" si="2"/>
        <v>0.73584905660377353</v>
      </c>
    </row>
    <row r="9" spans="1:30">
      <c r="A9" s="14" t="s">
        <v>51</v>
      </c>
      <c r="B9" s="48">
        <v>117</v>
      </c>
      <c r="C9" s="48">
        <v>115</v>
      </c>
      <c r="D9" s="7">
        <f t="shared" si="3"/>
        <v>0.98290598290598286</v>
      </c>
      <c r="E9" s="48">
        <v>9857</v>
      </c>
      <c r="F9" s="48">
        <v>3349</v>
      </c>
      <c r="G9" s="8">
        <f t="shared" si="4"/>
        <v>0.33975854722532212</v>
      </c>
      <c r="H9" s="8">
        <v>0.98596595998805614</v>
      </c>
      <c r="I9" s="21">
        <v>4.4010828690209287</v>
      </c>
      <c r="J9" s="21">
        <v>0.71223643815314097</v>
      </c>
      <c r="K9" s="21">
        <v>4.3500771265072951</v>
      </c>
      <c r="L9" s="21">
        <v>0.82795706523549017</v>
      </c>
      <c r="M9" s="21">
        <v>4.479533927745913</v>
      </c>
      <c r="N9" s="21">
        <v>0.71758921781780904</v>
      </c>
      <c r="O9" s="21">
        <v>4.587447725127479</v>
      </c>
      <c r="P9" s="21">
        <v>0.63617273320421142</v>
      </c>
      <c r="Q9" s="21">
        <v>4.3731813403571591</v>
      </c>
      <c r="R9" s="21">
        <v>0.78646015915886025</v>
      </c>
      <c r="S9" s="21">
        <v>4.4516857212146217</v>
      </c>
      <c r="T9" s="21">
        <v>0.69109859550431052</v>
      </c>
      <c r="U9" s="21">
        <f t="shared" si="5"/>
        <v>4.4405014516622323</v>
      </c>
      <c r="V9" s="21">
        <v>4.2864605729777656</v>
      </c>
      <c r="W9" s="21">
        <v>4.3605310036754314</v>
      </c>
      <c r="X9" s="21">
        <v>4.3554216546497004</v>
      </c>
      <c r="Y9" s="48">
        <v>0</v>
      </c>
      <c r="Z9" s="16">
        <f t="shared" si="0"/>
        <v>0</v>
      </c>
      <c r="AA9" s="48">
        <v>7</v>
      </c>
      <c r="AB9" s="8">
        <f t="shared" si="1"/>
        <v>6.0869565217391307E-2</v>
      </c>
      <c r="AC9" s="48">
        <v>108</v>
      </c>
      <c r="AD9" s="8">
        <f t="shared" si="2"/>
        <v>0.93913043478260871</v>
      </c>
    </row>
    <row r="10" spans="1:30" ht="24">
      <c r="A10" s="14" t="s">
        <v>23</v>
      </c>
      <c r="B10" s="48">
        <v>74</v>
      </c>
      <c r="C10" s="48">
        <v>53</v>
      </c>
      <c r="D10" s="7">
        <f t="shared" si="3"/>
        <v>0.71621621621621623</v>
      </c>
      <c r="E10" s="48">
        <v>815</v>
      </c>
      <c r="F10" s="48">
        <v>191</v>
      </c>
      <c r="G10" s="8">
        <f t="shared" si="4"/>
        <v>0.2343558282208589</v>
      </c>
      <c r="H10" s="8">
        <v>0.94764397905759157</v>
      </c>
      <c r="I10" s="21">
        <v>3.5340745732255163</v>
      </c>
      <c r="J10" s="21">
        <v>1.1357090984050213</v>
      </c>
      <c r="K10" s="21">
        <v>3.437758310871518</v>
      </c>
      <c r="L10" s="21">
        <v>1.0785554164107571</v>
      </c>
      <c r="M10" s="21">
        <v>3.7576819407008082</v>
      </c>
      <c r="N10" s="21">
        <v>1.1172239244475668</v>
      </c>
      <c r="O10" s="21">
        <v>4.111028751123091</v>
      </c>
      <c r="P10" s="21">
        <v>0.96227081253590396</v>
      </c>
      <c r="Q10" s="21">
        <v>3.6291105121293792</v>
      </c>
      <c r="R10" s="21">
        <v>1.2943227969787761</v>
      </c>
      <c r="S10" s="21">
        <v>3.7111410601976642</v>
      </c>
      <c r="T10" s="21">
        <v>1.1396064580441885</v>
      </c>
      <c r="U10" s="21">
        <f t="shared" si="5"/>
        <v>3.6967991913746627</v>
      </c>
      <c r="V10" s="21">
        <v>3.4104311979034532</v>
      </c>
      <c r="W10" s="21">
        <v>3.4909671587967579</v>
      </c>
      <c r="X10" s="21">
        <v>3.4987797142874508</v>
      </c>
      <c r="Y10" s="48">
        <v>3</v>
      </c>
      <c r="Z10" s="16">
        <f t="shared" si="0"/>
        <v>5.6603773584905662E-2</v>
      </c>
      <c r="AA10" s="48">
        <v>18</v>
      </c>
      <c r="AB10" s="8">
        <f t="shared" si="1"/>
        <v>0.33962264150943394</v>
      </c>
      <c r="AC10" s="48">
        <v>32</v>
      </c>
      <c r="AD10" s="8">
        <f t="shared" si="2"/>
        <v>0.60377358490566035</v>
      </c>
    </row>
    <row r="11" spans="1:30" ht="24">
      <c r="A11" s="14" t="s">
        <v>96</v>
      </c>
      <c r="B11" s="48">
        <v>14</v>
      </c>
      <c r="C11" s="48">
        <v>14</v>
      </c>
      <c r="D11" s="7">
        <f>C11/B11</f>
        <v>1</v>
      </c>
      <c r="E11" s="48">
        <v>534</v>
      </c>
      <c r="F11" s="48">
        <v>205</v>
      </c>
      <c r="G11" s="8">
        <f t="shared" si="4"/>
        <v>0.38389513108614232</v>
      </c>
      <c r="H11" s="8">
        <v>0.97560975609756095</v>
      </c>
      <c r="I11" s="21">
        <v>3.7811059872920483</v>
      </c>
      <c r="J11" s="21">
        <v>1.2380091662355024</v>
      </c>
      <c r="K11" s="21">
        <v>3.9387539570404022</v>
      </c>
      <c r="L11" s="21">
        <v>1.2579836878960506</v>
      </c>
      <c r="M11" s="21">
        <v>4.1676260067724256</v>
      </c>
      <c r="N11" s="21">
        <v>1.0737852143983611</v>
      </c>
      <c r="O11" s="21">
        <v>4.488730720827907</v>
      </c>
      <c r="P11" s="21">
        <v>0.92557368179973598</v>
      </c>
      <c r="Q11" s="21">
        <v>4.0338390633946899</v>
      </c>
      <c r="R11" s="21">
        <v>1.2518361392536796</v>
      </c>
      <c r="S11" s="21">
        <v>3.9928039866498941</v>
      </c>
      <c r="T11" s="21">
        <v>1.2679558920229739</v>
      </c>
      <c r="U11" s="21">
        <f t="shared" si="5"/>
        <v>4.0671432869962274</v>
      </c>
      <c r="V11" s="21" t="s">
        <v>98</v>
      </c>
      <c r="W11" s="21" t="s">
        <v>98</v>
      </c>
      <c r="X11" s="21" t="s">
        <v>98</v>
      </c>
      <c r="Y11" s="48">
        <v>1</v>
      </c>
      <c r="Z11" s="16">
        <f t="shared" si="0"/>
        <v>7.1428571428571425E-2</v>
      </c>
      <c r="AA11" s="48">
        <v>1</v>
      </c>
      <c r="AB11" s="8">
        <f t="shared" si="1"/>
        <v>7.1428571428571425E-2</v>
      </c>
      <c r="AC11" s="48">
        <v>12</v>
      </c>
      <c r="AD11" s="8">
        <f t="shared" si="2"/>
        <v>0.8571428571428571</v>
      </c>
    </row>
    <row r="12" spans="1:30">
      <c r="A12" s="14" t="s">
        <v>24</v>
      </c>
      <c r="B12" s="48">
        <v>90</v>
      </c>
      <c r="C12" s="48">
        <v>85</v>
      </c>
      <c r="D12" s="7">
        <f t="shared" ref="D12:D40" si="6">C12/B12</f>
        <v>0.94444444444444442</v>
      </c>
      <c r="E12" s="48">
        <v>3238</v>
      </c>
      <c r="F12" s="48">
        <v>1239</v>
      </c>
      <c r="G12" s="8">
        <f t="shared" si="4"/>
        <v>0.38264360716491663</v>
      </c>
      <c r="H12" s="8">
        <v>0.9330104923325262</v>
      </c>
      <c r="I12" s="21">
        <v>3.9054901112899167</v>
      </c>
      <c r="J12" s="21">
        <v>1.0020616603287751</v>
      </c>
      <c r="K12" s="21">
        <v>3.967196658130951</v>
      </c>
      <c r="L12" s="21">
        <v>1.0298334621527698</v>
      </c>
      <c r="M12" s="21">
        <v>4.1728768932440126</v>
      </c>
      <c r="N12" s="21">
        <v>0.92529120617840221</v>
      </c>
      <c r="O12" s="21">
        <v>4.486635590384723</v>
      </c>
      <c r="P12" s="21">
        <v>0.78768201816514549</v>
      </c>
      <c r="Q12" s="21">
        <v>3.9087005341019334</v>
      </c>
      <c r="R12" s="21">
        <v>1.1588846715600583</v>
      </c>
      <c r="S12" s="21">
        <v>4.0129665184715266</v>
      </c>
      <c r="T12" s="21">
        <v>1.0090702820117343</v>
      </c>
      <c r="U12" s="21">
        <f t="shared" si="5"/>
        <v>4.0756443842705101</v>
      </c>
      <c r="V12" s="21">
        <v>3.8694232095798444</v>
      </c>
      <c r="W12" s="21">
        <v>3.8370356595990849</v>
      </c>
      <c r="X12" s="21">
        <v>3.6493948341324827</v>
      </c>
      <c r="Y12" s="48">
        <v>1</v>
      </c>
      <c r="Z12" s="16">
        <f t="shared" ref="Z12:Z40" si="7">Y12/C12</f>
        <v>1.1764705882352941E-2</v>
      </c>
      <c r="AA12" s="48">
        <v>14</v>
      </c>
      <c r="AB12" s="8">
        <f t="shared" ref="AB12:AB40" si="8">AA12/C12</f>
        <v>0.16470588235294117</v>
      </c>
      <c r="AC12" s="48">
        <v>70</v>
      </c>
      <c r="AD12" s="8">
        <f t="shared" ref="AD12:AD40" si="9">AC12/C12</f>
        <v>0.82352941176470584</v>
      </c>
    </row>
    <row r="13" spans="1:30">
      <c r="A13" s="14" t="s">
        <v>33</v>
      </c>
      <c r="B13" s="48">
        <v>154</v>
      </c>
      <c r="C13" s="48">
        <v>95</v>
      </c>
      <c r="D13" s="7">
        <f t="shared" si="6"/>
        <v>0.61688311688311692</v>
      </c>
      <c r="E13" s="48">
        <v>4383</v>
      </c>
      <c r="F13" s="48">
        <v>623</v>
      </c>
      <c r="G13" s="8">
        <f t="shared" si="4"/>
        <v>0.14214008669860825</v>
      </c>
      <c r="H13" s="8">
        <v>0.9213483146067416</v>
      </c>
      <c r="I13" s="21">
        <v>3.5693328128699671</v>
      </c>
      <c r="J13" s="21">
        <v>0.97101208021811614</v>
      </c>
      <c r="K13" s="21">
        <v>3.5642492595124158</v>
      </c>
      <c r="L13" s="21">
        <v>1.0745321139649591</v>
      </c>
      <c r="M13" s="21">
        <v>3.7573949682928012</v>
      </c>
      <c r="N13" s="21">
        <v>0.9670972363839957</v>
      </c>
      <c r="O13" s="21">
        <v>4.2122814165538616</v>
      </c>
      <c r="P13" s="21">
        <v>0.85410810378091939</v>
      </c>
      <c r="Q13" s="21">
        <v>3.5806817064943988</v>
      </c>
      <c r="R13" s="21">
        <v>1.089741837491998</v>
      </c>
      <c r="S13" s="21">
        <v>3.6041454683946945</v>
      </c>
      <c r="T13" s="21">
        <v>0.99943358952940031</v>
      </c>
      <c r="U13" s="21">
        <f t="shared" si="5"/>
        <v>3.7146809386863566</v>
      </c>
      <c r="V13" s="21">
        <v>3.3640094740180024</v>
      </c>
      <c r="W13" s="21">
        <v>3.3603998169369156</v>
      </c>
      <c r="X13" s="21">
        <v>3.3416964166342673</v>
      </c>
      <c r="Y13" s="48">
        <v>9</v>
      </c>
      <c r="Z13" s="16">
        <f t="shared" si="7"/>
        <v>9.4736842105263161E-2</v>
      </c>
      <c r="AA13" s="48">
        <v>22</v>
      </c>
      <c r="AB13" s="8">
        <f t="shared" si="8"/>
        <v>0.23157894736842105</v>
      </c>
      <c r="AC13" s="48">
        <v>64</v>
      </c>
      <c r="AD13" s="8">
        <f t="shared" si="9"/>
        <v>0.67368421052631577</v>
      </c>
    </row>
    <row r="14" spans="1:30" ht="24">
      <c r="A14" s="14" t="s">
        <v>34</v>
      </c>
      <c r="B14" s="48">
        <v>78</v>
      </c>
      <c r="C14" s="48">
        <v>73</v>
      </c>
      <c r="D14" s="7">
        <f t="shared" si="6"/>
        <v>0.9358974358974359</v>
      </c>
      <c r="E14" s="48">
        <v>2335</v>
      </c>
      <c r="F14" s="48">
        <v>495</v>
      </c>
      <c r="G14" s="8">
        <f t="shared" si="4"/>
        <v>0.21199143468950749</v>
      </c>
      <c r="H14" s="8">
        <v>0.98181818181818181</v>
      </c>
      <c r="I14" s="21">
        <v>3.5694280605239506</v>
      </c>
      <c r="J14" s="21">
        <v>1.103196351060149</v>
      </c>
      <c r="K14" s="21">
        <v>3.5587361649005493</v>
      </c>
      <c r="L14" s="21">
        <v>1.1124974364224092</v>
      </c>
      <c r="M14" s="21">
        <v>3.8937988191412862</v>
      </c>
      <c r="N14" s="21">
        <v>0.99780255311708388</v>
      </c>
      <c r="O14" s="21">
        <v>4.227120102120101</v>
      </c>
      <c r="P14" s="21">
        <v>0.8786836349043281</v>
      </c>
      <c r="Q14" s="21">
        <v>3.6626271749559431</v>
      </c>
      <c r="R14" s="21">
        <v>1.1101769653828231</v>
      </c>
      <c r="S14" s="21">
        <v>3.6790335235540716</v>
      </c>
      <c r="T14" s="21">
        <v>1.1291289414592247</v>
      </c>
      <c r="U14" s="21">
        <f t="shared" si="5"/>
        <v>3.7651239741993172</v>
      </c>
      <c r="V14" s="21">
        <v>3.2637735889148423</v>
      </c>
      <c r="W14" s="21">
        <v>3.3517916663331047</v>
      </c>
      <c r="X14" s="21">
        <v>3.3927226918809303</v>
      </c>
      <c r="Y14" s="48">
        <v>9</v>
      </c>
      <c r="Z14" s="16">
        <f t="shared" si="7"/>
        <v>0.12328767123287671</v>
      </c>
      <c r="AA14" s="48">
        <v>12</v>
      </c>
      <c r="AB14" s="8">
        <f t="shared" si="8"/>
        <v>0.16438356164383561</v>
      </c>
      <c r="AC14" s="48">
        <v>52</v>
      </c>
      <c r="AD14" s="8">
        <f t="shared" si="9"/>
        <v>0.71232876712328763</v>
      </c>
    </row>
    <row r="15" spans="1:30" ht="24">
      <c r="A15" s="14" t="s">
        <v>35</v>
      </c>
      <c r="B15" s="48">
        <v>76</v>
      </c>
      <c r="C15" s="48">
        <v>48</v>
      </c>
      <c r="D15" s="7">
        <f t="shared" si="6"/>
        <v>0.63157894736842102</v>
      </c>
      <c r="E15" s="48">
        <v>920</v>
      </c>
      <c r="F15" s="48">
        <v>199</v>
      </c>
      <c r="G15" s="8">
        <f t="shared" si="4"/>
        <v>0.21630434782608696</v>
      </c>
      <c r="H15" s="8">
        <v>0.95979899497487442</v>
      </c>
      <c r="I15" s="21">
        <v>3.2166666666666668</v>
      </c>
      <c r="J15" s="21">
        <v>1.0206168931773951</v>
      </c>
      <c r="K15" s="21">
        <v>3.0473214285714287</v>
      </c>
      <c r="L15" s="21">
        <v>1.214612614340336</v>
      </c>
      <c r="M15" s="21">
        <v>3.5218253968253954</v>
      </c>
      <c r="N15" s="21">
        <v>1.1059983554776287</v>
      </c>
      <c r="O15" s="21">
        <v>4.0914682539682552</v>
      </c>
      <c r="P15" s="21">
        <v>0.92010122007966899</v>
      </c>
      <c r="Q15" s="21">
        <v>3.1514136904761898</v>
      </c>
      <c r="R15" s="21">
        <v>1.2413087162761929</v>
      </c>
      <c r="S15" s="21">
        <v>3.2921130952380948</v>
      </c>
      <c r="T15" s="21">
        <v>1.0667902878548972</v>
      </c>
      <c r="U15" s="21">
        <f t="shared" si="5"/>
        <v>3.3868014219576721</v>
      </c>
      <c r="V15" s="21">
        <v>3.3146901034157117</v>
      </c>
      <c r="W15" s="21">
        <v>3.4179260025999509</v>
      </c>
      <c r="X15" s="21">
        <v>3.7122370812615166</v>
      </c>
      <c r="Y15" s="48">
        <v>10</v>
      </c>
      <c r="Z15" s="16">
        <f t="shared" si="7"/>
        <v>0.20833333333333334</v>
      </c>
      <c r="AA15" s="48">
        <v>15</v>
      </c>
      <c r="AB15" s="8">
        <f t="shared" si="8"/>
        <v>0.3125</v>
      </c>
      <c r="AC15" s="48">
        <v>23</v>
      </c>
      <c r="AD15" s="8">
        <f t="shared" si="9"/>
        <v>0.47916666666666669</v>
      </c>
    </row>
    <row r="16" spans="1:30" ht="38.25" customHeight="1">
      <c r="A16" s="14" t="s">
        <v>36</v>
      </c>
      <c r="B16" s="48">
        <v>193</v>
      </c>
      <c r="C16" s="48">
        <v>143</v>
      </c>
      <c r="D16" s="7">
        <f t="shared" si="6"/>
        <v>0.7409326424870466</v>
      </c>
      <c r="E16" s="48">
        <v>6283</v>
      </c>
      <c r="F16" s="48">
        <v>1097</v>
      </c>
      <c r="G16" s="8">
        <f t="shared" si="4"/>
        <v>0.17459812191628202</v>
      </c>
      <c r="H16" s="8">
        <v>0.9626253418413856</v>
      </c>
      <c r="I16" s="21">
        <v>3.5111564866318554</v>
      </c>
      <c r="J16" s="21">
        <v>1.0023782148119744</v>
      </c>
      <c r="K16" s="21">
        <v>3.7024511793664976</v>
      </c>
      <c r="L16" s="21">
        <v>0.90755098538043422</v>
      </c>
      <c r="M16" s="21">
        <v>3.949132171066974</v>
      </c>
      <c r="N16" s="21">
        <v>0.87008680974999897</v>
      </c>
      <c r="O16" s="21">
        <v>4.1797195674030068</v>
      </c>
      <c r="P16" s="21">
        <v>0.84842862045078493</v>
      </c>
      <c r="Q16" s="21">
        <v>3.5542338484100369</v>
      </c>
      <c r="R16" s="21">
        <v>1.0682925299356605</v>
      </c>
      <c r="S16" s="21">
        <v>3.6261969802342273</v>
      </c>
      <c r="T16" s="21">
        <v>0.97210145698940542</v>
      </c>
      <c r="U16" s="21">
        <f t="shared" si="5"/>
        <v>3.7538150388520997</v>
      </c>
      <c r="V16" s="21">
        <v>3.6358735215648115</v>
      </c>
      <c r="W16" s="21">
        <v>3.4872856849409311</v>
      </c>
      <c r="X16" s="21">
        <v>3.4746639609597487</v>
      </c>
      <c r="Y16" s="48">
        <v>11</v>
      </c>
      <c r="Z16" s="16">
        <f t="shared" si="7"/>
        <v>7.6923076923076927E-2</v>
      </c>
      <c r="AA16" s="48">
        <v>36</v>
      </c>
      <c r="AB16" s="8">
        <f t="shared" si="8"/>
        <v>0.25174825174825177</v>
      </c>
      <c r="AC16" s="48">
        <v>96</v>
      </c>
      <c r="AD16" s="8">
        <f t="shared" si="9"/>
        <v>0.67132867132867136</v>
      </c>
    </row>
    <row r="17" spans="1:30">
      <c r="A17" s="14" t="s">
        <v>37</v>
      </c>
      <c r="B17" s="48">
        <v>91</v>
      </c>
      <c r="C17" s="48">
        <v>63</v>
      </c>
      <c r="D17" s="7">
        <f t="shared" si="6"/>
        <v>0.69230769230769229</v>
      </c>
      <c r="E17" s="48">
        <v>1509</v>
      </c>
      <c r="F17" s="48">
        <v>271</v>
      </c>
      <c r="G17" s="8">
        <f t="shared" si="4"/>
        <v>0.17958913187541417</v>
      </c>
      <c r="H17" s="8">
        <v>0.96309963099630991</v>
      </c>
      <c r="I17" s="21">
        <v>3.5723356009070297</v>
      </c>
      <c r="J17" s="21">
        <v>0.96982270166513973</v>
      </c>
      <c r="K17" s="21">
        <v>3.4701310153691107</v>
      </c>
      <c r="L17" s="21">
        <v>1.1315867592602293</v>
      </c>
      <c r="M17" s="21">
        <v>3.7349080372889896</v>
      </c>
      <c r="N17" s="21">
        <v>0.98524154859887236</v>
      </c>
      <c r="O17" s="21">
        <v>4.1765243134290753</v>
      </c>
      <c r="P17" s="21">
        <v>0.89798484167171266</v>
      </c>
      <c r="Q17" s="21">
        <v>3.4387818090199045</v>
      </c>
      <c r="R17" s="21">
        <v>1.2518964593817941</v>
      </c>
      <c r="S17" s="21">
        <v>3.5346371882086163</v>
      </c>
      <c r="T17" s="21">
        <v>0.97640260773341758</v>
      </c>
      <c r="U17" s="21">
        <f t="shared" si="5"/>
        <v>3.6545529940371213</v>
      </c>
      <c r="V17" s="21">
        <v>3.417825919442802</v>
      </c>
      <c r="W17" s="21">
        <v>3.2607484930106225</v>
      </c>
      <c r="X17" s="21">
        <v>3.152103408525643</v>
      </c>
      <c r="Y17" s="48">
        <v>9</v>
      </c>
      <c r="Z17" s="16">
        <f t="shared" si="7"/>
        <v>0.14285714285714285</v>
      </c>
      <c r="AA17" s="48">
        <v>15</v>
      </c>
      <c r="AB17" s="8">
        <f t="shared" si="8"/>
        <v>0.23809523809523808</v>
      </c>
      <c r="AC17" s="48">
        <v>39</v>
      </c>
      <c r="AD17" s="8">
        <f t="shared" si="9"/>
        <v>0.61904761904761907</v>
      </c>
    </row>
    <row r="18" spans="1:30" ht="36">
      <c r="A18" s="14" t="s">
        <v>38</v>
      </c>
      <c r="B18" s="48">
        <v>101</v>
      </c>
      <c r="C18" s="48">
        <v>84</v>
      </c>
      <c r="D18" s="7">
        <f t="shared" si="6"/>
        <v>0.83168316831683164</v>
      </c>
      <c r="E18" s="48">
        <v>3191</v>
      </c>
      <c r="F18" s="48">
        <v>543</v>
      </c>
      <c r="G18" s="8">
        <f t="shared" si="4"/>
        <v>0.17016609213412723</v>
      </c>
      <c r="H18" s="8">
        <v>0.9576427255985267</v>
      </c>
      <c r="I18" s="21">
        <v>3.3641835347192495</v>
      </c>
      <c r="J18" s="21">
        <v>1.1024961889356486</v>
      </c>
      <c r="K18" s="21">
        <v>3.4185305435305442</v>
      </c>
      <c r="L18" s="21">
        <v>1.126338854540021</v>
      </c>
      <c r="M18" s="21">
        <v>3.7564239332096485</v>
      </c>
      <c r="N18" s="21">
        <v>0.96357341166850385</v>
      </c>
      <c r="O18" s="21">
        <v>4.2477450955129532</v>
      </c>
      <c r="P18" s="21">
        <v>0.91174315010309481</v>
      </c>
      <c r="Q18" s="21">
        <v>3.2637531615210174</v>
      </c>
      <c r="R18" s="21">
        <v>1.3492031730412282</v>
      </c>
      <c r="S18" s="21">
        <v>3.5041529072779074</v>
      </c>
      <c r="T18" s="21">
        <v>1.0610925428705809</v>
      </c>
      <c r="U18" s="21">
        <f t="shared" si="5"/>
        <v>3.5924648626285531</v>
      </c>
      <c r="V18" s="21">
        <v>3.4309173764506249</v>
      </c>
      <c r="W18" s="21">
        <v>3.4229270268589636</v>
      </c>
      <c r="X18" s="21">
        <v>3.2866312255366976</v>
      </c>
      <c r="Y18" s="48">
        <v>13</v>
      </c>
      <c r="Z18" s="16">
        <f t="shared" si="7"/>
        <v>0.15476190476190477</v>
      </c>
      <c r="AA18" s="48">
        <v>20</v>
      </c>
      <c r="AB18" s="8">
        <f t="shared" si="8"/>
        <v>0.23809523809523808</v>
      </c>
      <c r="AC18" s="48">
        <v>51</v>
      </c>
      <c r="AD18" s="8">
        <f t="shared" si="9"/>
        <v>0.6071428571428571</v>
      </c>
    </row>
    <row r="19" spans="1:30" ht="24">
      <c r="A19" s="14" t="s">
        <v>39</v>
      </c>
      <c r="B19" s="48">
        <v>141</v>
      </c>
      <c r="C19" s="48">
        <v>102</v>
      </c>
      <c r="D19" s="7">
        <f t="shared" si="6"/>
        <v>0.72340425531914898</v>
      </c>
      <c r="E19" s="48">
        <v>5535</v>
      </c>
      <c r="F19" s="48">
        <v>1033</v>
      </c>
      <c r="G19" s="8">
        <f t="shared" si="4"/>
        <v>0.18663053297199639</v>
      </c>
      <c r="H19" s="8">
        <v>0.94675701839303006</v>
      </c>
      <c r="I19" s="21">
        <v>3.2127478757915355</v>
      </c>
      <c r="J19" s="21">
        <v>1.1549747128229984</v>
      </c>
      <c r="K19" s="21">
        <v>3.1650060453387376</v>
      </c>
      <c r="L19" s="21">
        <v>1.1532010993154669</v>
      </c>
      <c r="M19" s="21">
        <v>3.4734942260274875</v>
      </c>
      <c r="N19" s="21">
        <v>1.1605851634410882</v>
      </c>
      <c r="O19" s="21">
        <v>3.8489575995585605</v>
      </c>
      <c r="P19" s="21">
        <v>1.0200199824730896</v>
      </c>
      <c r="Q19" s="21">
        <v>3.086357154596576</v>
      </c>
      <c r="R19" s="21">
        <v>1.2728529807118423</v>
      </c>
      <c r="S19" s="21">
        <v>3.2704350549927876</v>
      </c>
      <c r="T19" s="21">
        <v>1.1022442197518794</v>
      </c>
      <c r="U19" s="21">
        <f t="shared" si="5"/>
        <v>3.3428329927176144</v>
      </c>
      <c r="V19" s="21">
        <v>3.1730123303635671</v>
      </c>
      <c r="W19" s="21">
        <v>3.2946649150068366</v>
      </c>
      <c r="X19" s="21">
        <v>3.2029024036474047</v>
      </c>
      <c r="Y19" s="48">
        <v>19</v>
      </c>
      <c r="Z19" s="16">
        <f t="shared" si="7"/>
        <v>0.18627450980392157</v>
      </c>
      <c r="AA19" s="48">
        <v>37</v>
      </c>
      <c r="AB19" s="8">
        <f t="shared" si="8"/>
        <v>0.36274509803921567</v>
      </c>
      <c r="AC19" s="48">
        <v>46</v>
      </c>
      <c r="AD19" s="8">
        <f t="shared" si="9"/>
        <v>0.45098039215686275</v>
      </c>
    </row>
    <row r="20" spans="1:30" ht="24">
      <c r="A20" s="14" t="s">
        <v>40</v>
      </c>
      <c r="B20" s="48">
        <v>114</v>
      </c>
      <c r="C20" s="48">
        <v>103</v>
      </c>
      <c r="D20" s="7">
        <f t="shared" si="6"/>
        <v>0.90350877192982459</v>
      </c>
      <c r="E20" s="48">
        <v>4924</v>
      </c>
      <c r="F20" s="48">
        <v>1009</v>
      </c>
      <c r="G20" s="8">
        <f t="shared" si="4"/>
        <v>0.20491470349309504</v>
      </c>
      <c r="H20" s="8">
        <v>0.95540138751238846</v>
      </c>
      <c r="I20" s="21">
        <v>3.6998693228148247</v>
      </c>
      <c r="J20" s="21">
        <v>1.0881320981155602</v>
      </c>
      <c r="K20" s="21">
        <v>3.7812250793026148</v>
      </c>
      <c r="L20" s="21">
        <v>1.1119024796958223</v>
      </c>
      <c r="M20" s="21">
        <v>4.0557858299184648</v>
      </c>
      <c r="N20" s="21">
        <v>0.97562064018609085</v>
      </c>
      <c r="O20" s="21">
        <v>4.4793087006976791</v>
      </c>
      <c r="P20" s="21">
        <v>0.7592184169774211</v>
      </c>
      <c r="Q20" s="21">
        <v>3.711165278077043</v>
      </c>
      <c r="R20" s="21">
        <v>1.152959152569915</v>
      </c>
      <c r="S20" s="21">
        <v>3.7715445153924017</v>
      </c>
      <c r="T20" s="21">
        <v>1.0762691450818942</v>
      </c>
      <c r="U20" s="21">
        <f t="shared" si="5"/>
        <v>3.9164831210338384</v>
      </c>
      <c r="V20" s="21">
        <v>3.8530061220259921</v>
      </c>
      <c r="W20" s="21">
        <v>3.612799050404373</v>
      </c>
      <c r="X20" s="21">
        <v>3.6200173753323064</v>
      </c>
      <c r="Y20" s="48">
        <v>5</v>
      </c>
      <c r="Z20" s="16">
        <f t="shared" si="7"/>
        <v>4.8543689320388349E-2</v>
      </c>
      <c r="AA20" s="48">
        <v>23</v>
      </c>
      <c r="AB20" s="8">
        <f t="shared" si="8"/>
        <v>0.22330097087378642</v>
      </c>
      <c r="AC20" s="48">
        <v>75</v>
      </c>
      <c r="AD20" s="8">
        <f t="shared" si="9"/>
        <v>0.72815533980582525</v>
      </c>
    </row>
    <row r="21" spans="1:30">
      <c r="A21" s="14" t="s">
        <v>41</v>
      </c>
      <c r="B21" s="48">
        <v>67</v>
      </c>
      <c r="C21" s="48">
        <v>51</v>
      </c>
      <c r="D21" s="7">
        <f t="shared" si="6"/>
        <v>0.76119402985074625</v>
      </c>
      <c r="E21" s="48">
        <v>777</v>
      </c>
      <c r="F21" s="48">
        <v>244</v>
      </c>
      <c r="G21" s="8">
        <f t="shared" si="4"/>
        <v>0.31402831402831405</v>
      </c>
      <c r="H21" s="8">
        <v>0.92622950819672134</v>
      </c>
      <c r="I21" s="21">
        <v>3.5532913165266109</v>
      </c>
      <c r="J21" s="21">
        <v>0.95513260453164384</v>
      </c>
      <c r="K21" s="21">
        <v>3.7326578105989876</v>
      </c>
      <c r="L21" s="21">
        <v>0.97598136279287229</v>
      </c>
      <c r="M21" s="21">
        <v>3.8482959850606915</v>
      </c>
      <c r="N21" s="21">
        <v>0.98034194547316877</v>
      </c>
      <c r="O21" s="21">
        <v>4.150887021475258</v>
      </c>
      <c r="P21" s="21">
        <v>0.90027825221172431</v>
      </c>
      <c r="Q21" s="21">
        <v>3.5919128257363555</v>
      </c>
      <c r="R21" s="21">
        <v>0.99959394715641103</v>
      </c>
      <c r="S21" s="21">
        <v>3.6740297284414929</v>
      </c>
      <c r="T21" s="21">
        <v>0.98684186803176777</v>
      </c>
      <c r="U21" s="21">
        <f t="shared" si="5"/>
        <v>3.7585124479732328</v>
      </c>
      <c r="V21" s="21">
        <v>3.3957872412105821</v>
      </c>
      <c r="W21" s="21">
        <v>3.4366153025221857</v>
      </c>
      <c r="X21" s="21">
        <v>3.7205500358018817</v>
      </c>
      <c r="Y21" s="48">
        <v>8</v>
      </c>
      <c r="Z21" s="16">
        <f t="shared" si="7"/>
        <v>0.15686274509803921</v>
      </c>
      <c r="AA21" s="48">
        <v>5</v>
      </c>
      <c r="AB21" s="8">
        <f t="shared" si="8"/>
        <v>9.8039215686274508E-2</v>
      </c>
      <c r="AC21" s="48">
        <v>38</v>
      </c>
      <c r="AD21" s="8">
        <f t="shared" si="9"/>
        <v>0.74509803921568629</v>
      </c>
    </row>
    <row r="22" spans="1:30">
      <c r="A22" s="14" t="s">
        <v>42</v>
      </c>
      <c r="B22" s="48">
        <v>71</v>
      </c>
      <c r="C22" s="48">
        <v>32</v>
      </c>
      <c r="D22" s="7">
        <f t="shared" si="6"/>
        <v>0.45070422535211269</v>
      </c>
      <c r="E22" s="48">
        <v>495</v>
      </c>
      <c r="F22" s="48">
        <v>87</v>
      </c>
      <c r="G22" s="8">
        <f t="shared" si="4"/>
        <v>0.17575757575757575</v>
      </c>
      <c r="H22" s="8">
        <v>0.93103448275862066</v>
      </c>
      <c r="I22" s="21">
        <v>3.7020833333333338</v>
      </c>
      <c r="J22" s="21">
        <v>1.0207952710169328</v>
      </c>
      <c r="K22" s="21">
        <v>3.6093750000000004</v>
      </c>
      <c r="L22" s="21">
        <v>1.0313450932159738</v>
      </c>
      <c r="M22" s="21">
        <v>3.8302083333333337</v>
      </c>
      <c r="N22" s="21">
        <v>0.83150993529452111</v>
      </c>
      <c r="O22" s="21">
        <v>4.1125000000000007</v>
      </c>
      <c r="P22" s="21">
        <v>0.79653416896528251</v>
      </c>
      <c r="Q22" s="21">
        <v>3.8609374999999995</v>
      </c>
      <c r="R22" s="21">
        <v>0.82623810138269815</v>
      </c>
      <c r="S22" s="21">
        <v>3.8359374999999996</v>
      </c>
      <c r="T22" s="21">
        <v>0.87788903289621911</v>
      </c>
      <c r="U22" s="21">
        <f t="shared" si="5"/>
        <v>3.8251736111111114</v>
      </c>
      <c r="V22" s="21">
        <v>2.9991190583295846</v>
      </c>
      <c r="W22" s="21">
        <v>3.4523062395430424</v>
      </c>
      <c r="X22" s="21">
        <v>3.4106838226585148</v>
      </c>
      <c r="Y22" s="48">
        <v>4</v>
      </c>
      <c r="Z22" s="16">
        <f t="shared" si="7"/>
        <v>0.125</v>
      </c>
      <c r="AA22" s="48">
        <v>4</v>
      </c>
      <c r="AB22" s="8">
        <f t="shared" si="8"/>
        <v>0.125</v>
      </c>
      <c r="AC22" s="48">
        <v>24</v>
      </c>
      <c r="AD22" s="8">
        <f t="shared" si="9"/>
        <v>0.75</v>
      </c>
    </row>
    <row r="23" spans="1:30">
      <c r="A23" s="14" t="s">
        <v>43</v>
      </c>
      <c r="B23" s="48">
        <v>81</v>
      </c>
      <c r="C23" s="48">
        <v>70</v>
      </c>
      <c r="D23" s="7">
        <f t="shared" si="6"/>
        <v>0.86419753086419748</v>
      </c>
      <c r="E23" s="48">
        <v>3878</v>
      </c>
      <c r="F23" s="48">
        <v>640</v>
      </c>
      <c r="G23" s="8">
        <f t="shared" si="4"/>
        <v>0.16503352243424446</v>
      </c>
      <c r="H23" s="8">
        <v>0.9375</v>
      </c>
      <c r="I23" s="21">
        <v>3.428682216905901</v>
      </c>
      <c r="J23" s="21">
        <v>1.0241639758345664</v>
      </c>
      <c r="K23" s="21">
        <v>3.5312022271796706</v>
      </c>
      <c r="L23" s="21">
        <v>1.1076683514973642</v>
      </c>
      <c r="M23" s="21">
        <v>3.8381738520460331</v>
      </c>
      <c r="N23" s="21">
        <v>1.0149703711619442</v>
      </c>
      <c r="O23" s="21">
        <v>4.3229088215460392</v>
      </c>
      <c r="P23" s="21">
        <v>0.87071877439981693</v>
      </c>
      <c r="Q23" s="21">
        <v>3.4192471177527568</v>
      </c>
      <c r="R23" s="21">
        <v>1.2956915784839076</v>
      </c>
      <c r="S23" s="21">
        <v>3.5964079633816475</v>
      </c>
      <c r="T23" s="21">
        <v>1.0388971900423196</v>
      </c>
      <c r="U23" s="21">
        <f t="shared" si="5"/>
        <v>3.6894370331353414</v>
      </c>
      <c r="V23" s="21">
        <v>3.2946337072968226</v>
      </c>
      <c r="W23" s="21">
        <v>3.1727342930685847</v>
      </c>
      <c r="X23" s="21">
        <v>3.2578170845626926</v>
      </c>
      <c r="Y23" s="48">
        <v>9</v>
      </c>
      <c r="Z23" s="16">
        <f t="shared" si="7"/>
        <v>0.12857142857142856</v>
      </c>
      <c r="AA23" s="48">
        <v>14</v>
      </c>
      <c r="AB23" s="8">
        <f t="shared" si="8"/>
        <v>0.2</v>
      </c>
      <c r="AC23" s="48">
        <v>47</v>
      </c>
      <c r="AD23" s="8">
        <f t="shared" si="9"/>
        <v>0.67142857142857137</v>
      </c>
    </row>
    <row r="24" spans="1:30" ht="24">
      <c r="A24" s="14" t="s">
        <v>44</v>
      </c>
      <c r="B24" s="48">
        <v>65</v>
      </c>
      <c r="C24" s="48">
        <v>55</v>
      </c>
      <c r="D24" s="7">
        <f t="shared" si="6"/>
        <v>0.84615384615384615</v>
      </c>
      <c r="E24" s="48">
        <v>1577</v>
      </c>
      <c r="F24" s="48">
        <v>374</v>
      </c>
      <c r="G24" s="8">
        <f t="shared" si="4"/>
        <v>0.23715916296766013</v>
      </c>
      <c r="H24" s="8">
        <v>0.95187165775401072</v>
      </c>
      <c r="I24" s="21">
        <v>3.5775413979959443</v>
      </c>
      <c r="J24" s="21">
        <v>1.0944139190529443</v>
      </c>
      <c r="K24" s="21">
        <v>3.5235642135642138</v>
      </c>
      <c r="L24" s="21">
        <v>1.1269277567969227</v>
      </c>
      <c r="M24" s="21">
        <v>3.7441669441669445</v>
      </c>
      <c r="N24" s="21">
        <v>1.1253573656794287</v>
      </c>
      <c r="O24" s="21">
        <v>3.9361192343010525</v>
      </c>
      <c r="P24" s="21">
        <v>1.1319445468949461</v>
      </c>
      <c r="Q24" s="21">
        <v>3.6105306814397724</v>
      </c>
      <c r="R24" s="21">
        <v>1.2675908395685931</v>
      </c>
      <c r="S24" s="21">
        <v>3.6635253130707675</v>
      </c>
      <c r="T24" s="21">
        <v>1.0988631712440817</v>
      </c>
      <c r="U24" s="21">
        <f t="shared" si="5"/>
        <v>3.6759079640897827</v>
      </c>
      <c r="V24" s="21">
        <v>3.3678106472625662</v>
      </c>
      <c r="W24" s="21">
        <v>3.4827027988746377</v>
      </c>
      <c r="X24" s="21">
        <v>3.5974644117630339</v>
      </c>
      <c r="Y24" s="48">
        <v>6</v>
      </c>
      <c r="Z24" s="16">
        <f t="shared" si="7"/>
        <v>0.10909090909090909</v>
      </c>
      <c r="AA24" s="48">
        <v>12</v>
      </c>
      <c r="AB24" s="8">
        <f t="shared" si="8"/>
        <v>0.21818181818181817</v>
      </c>
      <c r="AC24" s="48">
        <v>37</v>
      </c>
      <c r="AD24" s="8">
        <f t="shared" si="9"/>
        <v>0.67272727272727273</v>
      </c>
    </row>
    <row r="25" spans="1:30">
      <c r="A25" s="14" t="s">
        <v>45</v>
      </c>
      <c r="B25" s="48">
        <v>128</v>
      </c>
      <c r="C25" s="48">
        <v>91</v>
      </c>
      <c r="D25" s="7">
        <f t="shared" si="6"/>
        <v>0.7109375</v>
      </c>
      <c r="E25" s="48">
        <v>3974</v>
      </c>
      <c r="F25" s="48">
        <v>761</v>
      </c>
      <c r="G25" s="8">
        <f t="shared" si="4"/>
        <v>0.19149471565173629</v>
      </c>
      <c r="H25" s="8">
        <v>0.97634691195795009</v>
      </c>
      <c r="I25" s="21">
        <v>3.5909793702149546</v>
      </c>
      <c r="J25" s="21">
        <v>1.0783316812496222</v>
      </c>
      <c r="K25" s="21">
        <v>3.7206283922580625</v>
      </c>
      <c r="L25" s="21">
        <v>0.95028144379185786</v>
      </c>
      <c r="M25" s="21">
        <v>3.903068434863997</v>
      </c>
      <c r="N25" s="21">
        <v>0.98554955814659184</v>
      </c>
      <c r="O25" s="21">
        <v>4.3121225760552884</v>
      </c>
      <c r="P25" s="21">
        <v>0.84990122556769843</v>
      </c>
      <c r="Q25" s="21">
        <v>3.7718667396764247</v>
      </c>
      <c r="R25" s="21">
        <v>1.1367970716535247</v>
      </c>
      <c r="S25" s="21">
        <v>3.7450259707612643</v>
      </c>
      <c r="T25" s="21">
        <v>1.0463670812157613</v>
      </c>
      <c r="U25" s="21">
        <f t="shared" si="5"/>
        <v>3.8406152473049988</v>
      </c>
      <c r="V25" s="21">
        <v>3.7365651420576662</v>
      </c>
      <c r="W25" s="21">
        <v>3.4920104367137306</v>
      </c>
      <c r="X25" s="21">
        <v>3.4979582757822998</v>
      </c>
      <c r="Y25" s="48">
        <v>6</v>
      </c>
      <c r="Z25" s="16">
        <f t="shared" si="7"/>
        <v>6.5934065934065936E-2</v>
      </c>
      <c r="AA25" s="48">
        <v>18</v>
      </c>
      <c r="AB25" s="8">
        <f t="shared" si="8"/>
        <v>0.19780219780219779</v>
      </c>
      <c r="AC25" s="48">
        <v>67</v>
      </c>
      <c r="AD25" s="8">
        <f t="shared" si="9"/>
        <v>0.73626373626373631</v>
      </c>
    </row>
    <row r="26" spans="1:30">
      <c r="A26" s="14" t="s">
        <v>53</v>
      </c>
      <c r="B26" s="48">
        <v>54</v>
      </c>
      <c r="C26" s="48">
        <v>54</v>
      </c>
      <c r="D26" s="7">
        <f t="shared" si="6"/>
        <v>1</v>
      </c>
      <c r="E26" s="48">
        <v>1426</v>
      </c>
      <c r="F26" s="48">
        <v>421</v>
      </c>
      <c r="G26" s="8">
        <f t="shared" si="4"/>
        <v>0.29523141654978963</v>
      </c>
      <c r="H26" s="8">
        <v>0.95486935866983369</v>
      </c>
      <c r="I26" s="21">
        <v>4.1529504703115823</v>
      </c>
      <c r="J26" s="21">
        <v>0.84948715477895764</v>
      </c>
      <c r="K26" s="21">
        <v>4.2578791835736274</v>
      </c>
      <c r="L26" s="21">
        <v>0.85127290697165181</v>
      </c>
      <c r="M26" s="21">
        <v>4.3483479740424178</v>
      </c>
      <c r="N26" s="21">
        <v>0.75550607951977633</v>
      </c>
      <c r="O26" s="21">
        <v>4.4966009813232022</v>
      </c>
      <c r="P26" s="21">
        <v>0.65845617920603816</v>
      </c>
      <c r="Q26" s="21">
        <v>4.1527317075928183</v>
      </c>
      <c r="R26" s="21">
        <v>0.93806343146115612</v>
      </c>
      <c r="S26" s="21">
        <v>4.2711665649165651</v>
      </c>
      <c r="T26" s="21">
        <v>0.80566105595435189</v>
      </c>
      <c r="U26" s="21">
        <f t="shared" si="5"/>
        <v>4.2799461469600351</v>
      </c>
      <c r="V26" s="21">
        <v>3.9399917523715602</v>
      </c>
      <c r="W26" s="21">
        <v>4.0980790764448631</v>
      </c>
      <c r="X26" s="21">
        <v>4.1079426672920967</v>
      </c>
      <c r="Y26" s="48">
        <v>1</v>
      </c>
      <c r="Z26" s="16">
        <f t="shared" si="7"/>
        <v>1.8518518518518517E-2</v>
      </c>
      <c r="AA26" s="48">
        <v>5</v>
      </c>
      <c r="AB26" s="8">
        <f t="shared" si="8"/>
        <v>9.2592592592592587E-2</v>
      </c>
      <c r="AC26" s="48">
        <v>48</v>
      </c>
      <c r="AD26" s="8">
        <f t="shared" si="9"/>
        <v>0.88888888888888884</v>
      </c>
    </row>
    <row r="27" spans="1:30" ht="24">
      <c r="A27" s="14" t="s">
        <v>46</v>
      </c>
      <c r="B27" s="48">
        <v>84</v>
      </c>
      <c r="C27" s="48">
        <v>83</v>
      </c>
      <c r="D27" s="7">
        <f t="shared" si="6"/>
        <v>0.98809523809523814</v>
      </c>
      <c r="E27" s="48">
        <v>10246</v>
      </c>
      <c r="F27" s="48">
        <v>1479</v>
      </c>
      <c r="G27" s="8">
        <f t="shared" si="4"/>
        <v>0.1443490142494632</v>
      </c>
      <c r="H27" s="8">
        <v>0.97363083164300201</v>
      </c>
      <c r="I27" s="21">
        <v>3.6181654585439662</v>
      </c>
      <c r="J27" s="21">
        <v>1.0759091907347165</v>
      </c>
      <c r="K27" s="21">
        <v>3.6746580909572297</v>
      </c>
      <c r="L27" s="21">
        <v>1.129615792699973</v>
      </c>
      <c r="M27" s="21">
        <v>3.8378248215948414</v>
      </c>
      <c r="N27" s="21">
        <v>1.0937078156706836</v>
      </c>
      <c r="O27" s="21">
        <v>4.4486465231796002</v>
      </c>
      <c r="P27" s="21">
        <v>0.83669378155588725</v>
      </c>
      <c r="Q27" s="21">
        <v>3.6522193480782472</v>
      </c>
      <c r="R27" s="21">
        <v>1.2087510156723005</v>
      </c>
      <c r="S27" s="21">
        <v>3.7934625666946444</v>
      </c>
      <c r="T27" s="21">
        <v>1.0582916976026406</v>
      </c>
      <c r="U27" s="21">
        <f t="shared" si="5"/>
        <v>3.8374961348414214</v>
      </c>
      <c r="V27" s="21">
        <v>3.6177356504927478</v>
      </c>
      <c r="W27" s="21">
        <v>3.5581856104375542</v>
      </c>
      <c r="X27" s="21">
        <v>3.5408164434002862</v>
      </c>
      <c r="Y27" s="48">
        <v>3</v>
      </c>
      <c r="Z27" s="16">
        <f t="shared" si="7"/>
        <v>3.614457831325301E-2</v>
      </c>
      <c r="AA27" s="48">
        <v>22</v>
      </c>
      <c r="AB27" s="8">
        <f t="shared" si="8"/>
        <v>0.26506024096385544</v>
      </c>
      <c r="AC27" s="48">
        <v>58</v>
      </c>
      <c r="AD27" s="8">
        <f t="shared" si="9"/>
        <v>0.6987951807228916</v>
      </c>
    </row>
    <row r="28" spans="1:30" ht="24">
      <c r="A28" s="14" t="s">
        <v>47</v>
      </c>
      <c r="B28" s="48">
        <v>131</v>
      </c>
      <c r="C28" s="48">
        <v>121</v>
      </c>
      <c r="D28" s="7">
        <f t="shared" si="6"/>
        <v>0.92366412213740456</v>
      </c>
      <c r="E28" s="48">
        <v>22479</v>
      </c>
      <c r="F28" s="48">
        <v>2193</v>
      </c>
      <c r="G28" s="8">
        <f t="shared" si="4"/>
        <v>9.755772053916989E-2</v>
      </c>
      <c r="H28" s="8">
        <v>0.96671226630186957</v>
      </c>
      <c r="I28" s="21">
        <v>3.6533719345818114</v>
      </c>
      <c r="J28" s="21">
        <v>1.2043312266771471</v>
      </c>
      <c r="K28" s="21">
        <v>3.6686349545383536</v>
      </c>
      <c r="L28" s="21">
        <v>1.2222106836239477</v>
      </c>
      <c r="M28" s="21">
        <v>3.8929690576336</v>
      </c>
      <c r="N28" s="21">
        <v>1.1601886961323671</v>
      </c>
      <c r="O28" s="21">
        <v>4.4092606687488951</v>
      </c>
      <c r="P28" s="21">
        <v>0.88122963182148484</v>
      </c>
      <c r="Q28" s="21">
        <v>3.5926151787669927</v>
      </c>
      <c r="R28" s="21">
        <v>1.3393633982885915</v>
      </c>
      <c r="S28" s="21">
        <v>3.7692114796551639</v>
      </c>
      <c r="T28" s="21">
        <v>1.1706498657452942</v>
      </c>
      <c r="U28" s="21">
        <f t="shared" si="5"/>
        <v>3.8310105456541357</v>
      </c>
      <c r="V28" s="21">
        <v>3.5885260529606735</v>
      </c>
      <c r="W28" s="21">
        <v>3.3900182636989258</v>
      </c>
      <c r="X28" s="21">
        <v>3.4354095108621645</v>
      </c>
      <c r="Y28" s="48">
        <v>5</v>
      </c>
      <c r="Z28" s="16">
        <f t="shared" si="7"/>
        <v>4.1322314049586778E-2</v>
      </c>
      <c r="AA28" s="48">
        <v>24</v>
      </c>
      <c r="AB28" s="8">
        <f t="shared" si="8"/>
        <v>0.19834710743801653</v>
      </c>
      <c r="AC28" s="48">
        <v>92</v>
      </c>
      <c r="AD28" s="8">
        <f t="shared" si="9"/>
        <v>0.76033057851239672</v>
      </c>
    </row>
    <row r="29" spans="1:30" ht="24">
      <c r="A29" s="14" t="s">
        <v>73</v>
      </c>
      <c r="B29" s="48">
        <v>31</v>
      </c>
      <c r="C29" s="48">
        <v>29</v>
      </c>
      <c r="D29" s="7">
        <f t="shared" si="6"/>
        <v>0.93548387096774188</v>
      </c>
      <c r="E29" s="48">
        <v>1222</v>
      </c>
      <c r="F29" s="48">
        <v>346</v>
      </c>
      <c r="G29" s="8">
        <f t="shared" si="4"/>
        <v>0.28314238952536824</v>
      </c>
      <c r="H29" s="8">
        <v>0.98554913294797686</v>
      </c>
      <c r="I29" s="21">
        <v>3.9238110801428276</v>
      </c>
      <c r="J29" s="21">
        <v>0.9904033065127289</v>
      </c>
      <c r="K29" s="21">
        <v>4.0823251725154224</v>
      </c>
      <c r="L29" s="21">
        <v>1.0373739481899986</v>
      </c>
      <c r="M29" s="21">
        <v>4.1343484189673418</v>
      </c>
      <c r="N29" s="21">
        <v>0.93380082983592039</v>
      </c>
      <c r="O29" s="21">
        <v>4.5345513852202322</v>
      </c>
      <c r="P29" s="21">
        <v>0.67692490807861749</v>
      </c>
      <c r="Q29" s="21">
        <v>3.8983194718480094</v>
      </c>
      <c r="R29" s="21">
        <v>1.158349584462826</v>
      </c>
      <c r="S29" s="21">
        <v>4.0549303825855079</v>
      </c>
      <c r="T29" s="21">
        <v>0.92937322076166073</v>
      </c>
      <c r="U29" s="21">
        <f t="shared" si="5"/>
        <v>4.1047143185465567</v>
      </c>
      <c r="V29" s="21">
        <v>4.0229547659586169</v>
      </c>
      <c r="W29" s="21">
        <v>3.6917963593088099</v>
      </c>
      <c r="X29" s="21">
        <v>3.7024120541969339</v>
      </c>
      <c r="Y29" s="48">
        <v>1</v>
      </c>
      <c r="Z29" s="16">
        <f t="shared" si="7"/>
        <v>3.4482758620689655E-2</v>
      </c>
      <c r="AA29" s="48">
        <v>3</v>
      </c>
      <c r="AB29" s="8">
        <f t="shared" si="8"/>
        <v>0.10344827586206896</v>
      </c>
      <c r="AC29" s="48">
        <v>25</v>
      </c>
      <c r="AD29" s="8">
        <f t="shared" si="9"/>
        <v>0.86206896551724133</v>
      </c>
    </row>
    <row r="30" spans="1:30">
      <c r="A30" s="14" t="s">
        <v>25</v>
      </c>
      <c r="B30" s="48">
        <v>63</v>
      </c>
      <c r="C30" s="48">
        <v>47</v>
      </c>
      <c r="D30" s="7">
        <f t="shared" si="6"/>
        <v>0.74603174603174605</v>
      </c>
      <c r="E30" s="48">
        <v>2066</v>
      </c>
      <c r="F30" s="48">
        <v>583</v>
      </c>
      <c r="G30" s="8">
        <f t="shared" si="4"/>
        <v>0.28218780251694092</v>
      </c>
      <c r="H30" s="8">
        <v>0.91766723842195541</v>
      </c>
      <c r="I30" s="21">
        <v>3.4343553991551485</v>
      </c>
      <c r="J30" s="21">
        <v>1.2509743367307531</v>
      </c>
      <c r="K30" s="21">
        <v>3.666934670924034</v>
      </c>
      <c r="L30" s="21">
        <v>1.1833822289705604</v>
      </c>
      <c r="M30" s="21">
        <v>3.9581340412716806</v>
      </c>
      <c r="N30" s="21">
        <v>1.0729997302363086</v>
      </c>
      <c r="O30" s="21">
        <v>4.4678019391724026</v>
      </c>
      <c r="P30" s="21">
        <v>0.77143325876985958</v>
      </c>
      <c r="Q30" s="21">
        <v>3.4866150559838394</v>
      </c>
      <c r="R30" s="21">
        <v>1.3591590087239953</v>
      </c>
      <c r="S30" s="21">
        <v>3.6090028208951539</v>
      </c>
      <c r="T30" s="21">
        <v>1.2246593586594337</v>
      </c>
      <c r="U30" s="21">
        <f t="shared" si="5"/>
        <v>3.7704739879003761</v>
      </c>
      <c r="V30" s="21">
        <v>3.7462778798893872</v>
      </c>
      <c r="W30" s="21">
        <v>3.5972752377097508</v>
      </c>
      <c r="X30" s="21">
        <v>3.6774254776780735</v>
      </c>
      <c r="Y30" s="48">
        <v>2</v>
      </c>
      <c r="Z30" s="16">
        <f t="shared" si="7"/>
        <v>4.2553191489361701E-2</v>
      </c>
      <c r="AA30" s="48">
        <v>12</v>
      </c>
      <c r="AB30" s="8">
        <f t="shared" si="8"/>
        <v>0.25531914893617019</v>
      </c>
      <c r="AC30" s="48">
        <v>33</v>
      </c>
      <c r="AD30" s="8">
        <f t="shared" si="9"/>
        <v>0.7021276595744681</v>
      </c>
    </row>
    <row r="31" spans="1:30">
      <c r="A31" s="14" t="s">
        <v>26</v>
      </c>
      <c r="B31" s="48">
        <v>235</v>
      </c>
      <c r="C31" s="48">
        <v>183</v>
      </c>
      <c r="D31" s="7">
        <f t="shared" si="6"/>
        <v>0.77872340425531916</v>
      </c>
      <c r="E31" s="48">
        <v>22514</v>
      </c>
      <c r="F31" s="48">
        <v>3967</v>
      </c>
      <c r="G31" s="8">
        <f t="shared" si="4"/>
        <v>0.17620147463800301</v>
      </c>
      <c r="H31" s="8">
        <v>0.94176959919334513</v>
      </c>
      <c r="I31" s="21">
        <v>3.887577087147053</v>
      </c>
      <c r="J31" s="21">
        <v>0.94570567981101283</v>
      </c>
      <c r="K31" s="21">
        <v>3.849078787678577</v>
      </c>
      <c r="L31" s="21">
        <v>1.0612425428706616</v>
      </c>
      <c r="M31" s="21">
        <v>4.1474117960682104</v>
      </c>
      <c r="N31" s="21">
        <v>0.93473702848756657</v>
      </c>
      <c r="O31" s="21">
        <v>4.392629583231729</v>
      </c>
      <c r="P31" s="21">
        <v>0.81112472048532003</v>
      </c>
      <c r="Q31" s="21">
        <v>3.7003957628200173</v>
      </c>
      <c r="R31" s="21">
        <v>1.1774115738317275</v>
      </c>
      <c r="S31" s="21">
        <v>3.9702064109494923</v>
      </c>
      <c r="T31" s="21">
        <v>0.93934837990491282</v>
      </c>
      <c r="U31" s="21">
        <f t="shared" si="5"/>
        <v>3.9912165713158472</v>
      </c>
      <c r="V31" s="21">
        <v>3.9898212599243457</v>
      </c>
      <c r="W31" s="21">
        <v>4.0294294910430306</v>
      </c>
      <c r="X31" s="21">
        <v>3.7531085316890196</v>
      </c>
      <c r="Y31" s="48">
        <v>9</v>
      </c>
      <c r="Z31" s="16">
        <f t="shared" si="7"/>
        <v>4.9180327868852458E-2</v>
      </c>
      <c r="AA31" s="48">
        <v>24</v>
      </c>
      <c r="AB31" s="8">
        <f t="shared" si="8"/>
        <v>0.13114754098360656</v>
      </c>
      <c r="AC31" s="48">
        <v>150</v>
      </c>
      <c r="AD31" s="8">
        <f t="shared" si="9"/>
        <v>0.81967213114754101</v>
      </c>
    </row>
    <row r="32" spans="1:30" ht="24">
      <c r="A32" s="14" t="s">
        <v>48</v>
      </c>
      <c r="B32" s="48">
        <v>78</v>
      </c>
      <c r="C32" s="48">
        <v>59</v>
      </c>
      <c r="D32" s="7">
        <f t="shared" si="6"/>
        <v>0.75641025641025639</v>
      </c>
      <c r="E32" s="48">
        <v>2551</v>
      </c>
      <c r="F32" s="48">
        <v>596</v>
      </c>
      <c r="G32" s="8">
        <f t="shared" si="4"/>
        <v>0.23363386907095257</v>
      </c>
      <c r="H32" s="8">
        <v>0.95805369127516782</v>
      </c>
      <c r="I32" s="21">
        <v>3.6549534034703535</v>
      </c>
      <c r="J32" s="21">
        <v>1.2338324813847943</v>
      </c>
      <c r="K32" s="21">
        <v>3.6174028456923208</v>
      </c>
      <c r="L32" s="21">
        <v>1.3040030647879615</v>
      </c>
      <c r="M32" s="21">
        <v>3.981512873412175</v>
      </c>
      <c r="N32" s="21">
        <v>1.1083413773549611</v>
      </c>
      <c r="O32" s="21">
        <v>4.3085993338111974</v>
      </c>
      <c r="P32" s="21">
        <v>0.92448683758644945</v>
      </c>
      <c r="Q32" s="21">
        <v>3.6834498834498839</v>
      </c>
      <c r="R32" s="21">
        <v>1.392873769349964</v>
      </c>
      <c r="S32" s="21">
        <v>3.6642884422545441</v>
      </c>
      <c r="T32" s="21">
        <v>1.2976584742658763</v>
      </c>
      <c r="U32" s="21">
        <f t="shared" si="5"/>
        <v>3.8183677970150796</v>
      </c>
      <c r="V32" s="21">
        <v>3.6947326197680432</v>
      </c>
      <c r="W32" s="21">
        <v>3.6104145563627204</v>
      </c>
      <c r="X32" s="21">
        <v>3.6430118590825988</v>
      </c>
      <c r="Y32" s="48">
        <v>3</v>
      </c>
      <c r="Z32" s="16">
        <f t="shared" si="7"/>
        <v>5.0847457627118647E-2</v>
      </c>
      <c r="AA32" s="48">
        <v>16</v>
      </c>
      <c r="AB32" s="8">
        <f t="shared" si="8"/>
        <v>0.2711864406779661</v>
      </c>
      <c r="AC32" s="48">
        <v>40</v>
      </c>
      <c r="AD32" s="8">
        <f t="shared" si="9"/>
        <v>0.67796610169491522</v>
      </c>
    </row>
    <row r="33" spans="1:30">
      <c r="A33" s="14" t="s">
        <v>49</v>
      </c>
      <c r="B33" s="48">
        <v>42</v>
      </c>
      <c r="C33" s="48">
        <v>40</v>
      </c>
      <c r="D33" s="7">
        <f t="shared" si="6"/>
        <v>0.95238095238095233</v>
      </c>
      <c r="E33" s="48">
        <v>1351</v>
      </c>
      <c r="F33" s="48">
        <v>629</v>
      </c>
      <c r="G33" s="8">
        <f t="shared" si="4"/>
        <v>0.46558105107327907</v>
      </c>
      <c r="H33" s="8">
        <v>0.97297297297297303</v>
      </c>
      <c r="I33" s="21">
        <v>4.0030814304878959</v>
      </c>
      <c r="J33" s="21">
        <v>1.0982102391946527</v>
      </c>
      <c r="K33" s="21">
        <v>4.1259961399997183</v>
      </c>
      <c r="L33" s="21">
        <v>1.0877916726835259</v>
      </c>
      <c r="M33" s="21">
        <v>4.331837018387791</v>
      </c>
      <c r="N33" s="21">
        <v>0.94344034313054015</v>
      </c>
      <c r="O33" s="21">
        <v>4.4632637835086353</v>
      </c>
      <c r="P33" s="21">
        <v>0.80876019653930376</v>
      </c>
      <c r="Q33" s="21">
        <v>4.0235121411927768</v>
      </c>
      <c r="R33" s="21">
        <v>1.2277507826163037</v>
      </c>
      <c r="S33" s="21">
        <v>4.1476677443932877</v>
      </c>
      <c r="T33" s="21">
        <v>1.05678771070154</v>
      </c>
      <c r="U33" s="21">
        <f t="shared" si="5"/>
        <v>4.1825597096616844</v>
      </c>
      <c r="V33" s="21">
        <v>4.1861925168100376</v>
      </c>
      <c r="W33" s="21">
        <v>3.7308044529605167</v>
      </c>
      <c r="X33" s="21">
        <v>3.8394056250969784</v>
      </c>
      <c r="Y33" s="48">
        <v>0</v>
      </c>
      <c r="Z33" s="16">
        <f t="shared" si="7"/>
        <v>0</v>
      </c>
      <c r="AA33" s="48">
        <v>6</v>
      </c>
      <c r="AB33" s="8">
        <f t="shared" si="8"/>
        <v>0.15</v>
      </c>
      <c r="AC33" s="48">
        <v>34</v>
      </c>
      <c r="AD33" s="8">
        <f t="shared" si="9"/>
        <v>0.85</v>
      </c>
    </row>
    <row r="34" spans="1:30">
      <c r="A34" s="22"/>
      <c r="B34" s="49"/>
      <c r="C34" s="50"/>
      <c r="D34" s="7"/>
      <c r="E34" s="25"/>
      <c r="F34" s="2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21"/>
      <c r="V34" s="21"/>
      <c r="W34" s="8"/>
      <c r="X34" s="8"/>
      <c r="Y34" s="27"/>
      <c r="Z34" s="16"/>
      <c r="AA34" s="13"/>
      <c r="AB34" s="8"/>
      <c r="AC34" s="27"/>
      <c r="AD34" s="8"/>
    </row>
    <row r="35" spans="1:30" ht="24.75" customHeight="1">
      <c r="A35" s="28" t="s">
        <v>56</v>
      </c>
      <c r="B35" s="49"/>
      <c r="C35" s="50"/>
      <c r="D35" s="7"/>
      <c r="E35" s="25"/>
      <c r="F35" s="2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21"/>
      <c r="V35" s="21"/>
      <c r="W35" s="8"/>
      <c r="X35" s="8"/>
      <c r="Y35" s="27"/>
      <c r="Z35" s="16"/>
      <c r="AA35" s="13"/>
      <c r="AB35" s="8"/>
      <c r="AC35" s="27"/>
      <c r="AD35" s="8"/>
    </row>
    <row r="36" spans="1:30">
      <c r="A36" s="22" t="s">
        <v>57</v>
      </c>
      <c r="B36" s="49">
        <f>SUM(B7,B12)</f>
        <v>140</v>
      </c>
      <c r="C36" s="13">
        <f>SUM(C7,C12)</f>
        <v>101</v>
      </c>
      <c r="D36" s="7">
        <f t="shared" si="6"/>
        <v>0.72142857142857142</v>
      </c>
      <c r="E36" s="49">
        <f>SUM(E7,E12)</f>
        <v>3351</v>
      </c>
      <c r="F36" s="49">
        <f>SUM(F7,F12)</f>
        <v>1305</v>
      </c>
      <c r="G36" s="8">
        <f t="shared" si="4"/>
        <v>0.38943598925693823</v>
      </c>
      <c r="H36" s="51">
        <v>0.93639846743295019</v>
      </c>
      <c r="I36" s="21">
        <v>3.9595237381671389</v>
      </c>
      <c r="J36" s="21">
        <v>0.94874897192281538</v>
      </c>
      <c r="K36" s="21">
        <v>4.0092862021516957</v>
      </c>
      <c r="L36" s="21">
        <v>0.95714998710194266</v>
      </c>
      <c r="M36" s="21">
        <v>4.2236375551346343</v>
      </c>
      <c r="N36" s="21">
        <v>0.8550730524140816</v>
      </c>
      <c r="O36" s="21">
        <v>4.4573995892676699</v>
      </c>
      <c r="P36" s="21">
        <v>0.77752073587515202</v>
      </c>
      <c r="Q36" s="21">
        <v>3.9647951218161013</v>
      </c>
      <c r="R36" s="21">
        <v>1.0962625601667242</v>
      </c>
      <c r="S36" s="21">
        <v>4.0402853538291721</v>
      </c>
      <c r="T36" s="21">
        <v>0.94111429180744577</v>
      </c>
      <c r="U36" s="21">
        <f t="shared" si="5"/>
        <v>4.1091545933944023</v>
      </c>
      <c r="V36" s="21">
        <v>4.2446194388913057</v>
      </c>
      <c r="W36" s="21">
        <v>3.9907596789999999</v>
      </c>
      <c r="X36" s="21">
        <v>3.6245434882813883</v>
      </c>
      <c r="Y36" s="27">
        <f>SUM(Y7,Y12)</f>
        <v>2</v>
      </c>
      <c r="Z36" s="16">
        <f t="shared" si="7"/>
        <v>1.9801980198019802E-2</v>
      </c>
      <c r="AA36" s="13">
        <f>SUM(AA7,AA12)</f>
        <v>15</v>
      </c>
      <c r="AB36" s="8">
        <f t="shared" si="8"/>
        <v>0.14851485148514851</v>
      </c>
      <c r="AC36" s="27">
        <f>SUM(AC7,AC12)</f>
        <v>84</v>
      </c>
      <c r="AD36" s="8">
        <f t="shared" si="9"/>
        <v>0.83168316831683164</v>
      </c>
    </row>
    <row r="37" spans="1:30">
      <c r="A37" s="22" t="s">
        <v>58</v>
      </c>
      <c r="B37" s="49">
        <f>SUM(B8,B30)</f>
        <v>190</v>
      </c>
      <c r="C37" s="13">
        <f>SUM(C8,C30)</f>
        <v>153</v>
      </c>
      <c r="D37" s="7">
        <f t="shared" si="6"/>
        <v>0.80526315789473679</v>
      </c>
      <c r="E37" s="49">
        <f>SUM(E8,E30)</f>
        <v>6485</v>
      </c>
      <c r="F37" s="49">
        <f>SUM(F8,F30)</f>
        <v>1767</v>
      </c>
      <c r="G37" s="8">
        <f t="shared" si="4"/>
        <v>0.27247494217424828</v>
      </c>
      <c r="H37" s="51">
        <v>0.95415959252971139</v>
      </c>
      <c r="I37" s="21">
        <v>3.5558429894233918</v>
      </c>
      <c r="J37" s="21">
        <v>1.1354120222273472</v>
      </c>
      <c r="K37" s="21">
        <v>3.7188274792977443</v>
      </c>
      <c r="L37" s="21">
        <v>1.1495895198049932</v>
      </c>
      <c r="M37" s="21">
        <v>3.9433148380756293</v>
      </c>
      <c r="N37" s="21">
        <v>1.0366398694245851</v>
      </c>
      <c r="O37" s="21">
        <v>4.4726271395476962</v>
      </c>
      <c r="P37" s="21">
        <v>0.74551881550449628</v>
      </c>
      <c r="Q37" s="21">
        <v>3.6002697913367334</v>
      </c>
      <c r="R37" s="21">
        <v>1.2028020487968414</v>
      </c>
      <c r="S37" s="21">
        <v>3.6425976305199934</v>
      </c>
      <c r="T37" s="21">
        <v>1.1083102018817501</v>
      </c>
      <c r="U37" s="21">
        <f t="shared" si="5"/>
        <v>3.8222466447001984</v>
      </c>
      <c r="V37" s="21">
        <v>3.6936210340646869</v>
      </c>
      <c r="W37" s="21">
        <v>3.7761531389999998</v>
      </c>
      <c r="X37" s="21">
        <v>3.4535249214189494</v>
      </c>
      <c r="Y37" s="27">
        <f>SUM(Y8,Y30)</f>
        <v>7</v>
      </c>
      <c r="Z37" s="16">
        <f t="shared" si="7"/>
        <v>4.5751633986928102E-2</v>
      </c>
      <c r="AA37" s="13">
        <f>SUM(AA8,AA30)</f>
        <v>35</v>
      </c>
      <c r="AB37" s="8">
        <f t="shared" si="8"/>
        <v>0.22875816993464052</v>
      </c>
      <c r="AC37" s="27">
        <f>SUM(AC8,AC30)</f>
        <v>111</v>
      </c>
      <c r="AD37" s="8">
        <f t="shared" si="9"/>
        <v>0.72549019607843135</v>
      </c>
    </row>
    <row r="38" spans="1:30">
      <c r="A38" s="22" t="s">
        <v>59</v>
      </c>
      <c r="B38" s="49">
        <f>SUM(B6,B9,B26,B31)</f>
        <v>468</v>
      </c>
      <c r="C38" s="13">
        <f>SUM(C6,C9,C26,C31)</f>
        <v>410</v>
      </c>
      <c r="D38" s="7">
        <f t="shared" si="6"/>
        <v>0.87606837606837606</v>
      </c>
      <c r="E38" s="49">
        <f>SUM(E6,E9,E26,E31)</f>
        <v>38189</v>
      </c>
      <c r="F38" s="49">
        <f>SUM(F6,F9,F26,F31)</f>
        <v>9250</v>
      </c>
      <c r="G38" s="8">
        <f t="shared" si="4"/>
        <v>0.24221634502081751</v>
      </c>
      <c r="H38" s="51">
        <v>0.96356756756756756</v>
      </c>
      <c r="I38" s="21">
        <v>4.0671380128586883</v>
      </c>
      <c r="J38" s="21">
        <v>0.88611224996572902</v>
      </c>
      <c r="K38" s="21">
        <v>4.0420481638895707</v>
      </c>
      <c r="L38" s="21">
        <v>0.97892404045732662</v>
      </c>
      <c r="M38" s="21">
        <v>4.2503067122419749</v>
      </c>
      <c r="N38" s="21">
        <v>0.8685776549139006</v>
      </c>
      <c r="O38" s="21">
        <v>4.4666405738269388</v>
      </c>
      <c r="P38" s="21">
        <v>0.75054477672003395</v>
      </c>
      <c r="Q38" s="21">
        <v>3.9560555172544833</v>
      </c>
      <c r="R38" s="21">
        <v>1.0499250306667292</v>
      </c>
      <c r="S38" s="21">
        <v>4.1349107146260407</v>
      </c>
      <c r="T38" s="21">
        <v>0.87711792896091012</v>
      </c>
      <c r="U38" s="21">
        <f t="shared" si="5"/>
        <v>4.1528499491162831</v>
      </c>
      <c r="V38" s="21">
        <v>4.0119798811076803</v>
      </c>
      <c r="W38" s="21">
        <v>4.0676973070000004</v>
      </c>
      <c r="X38" s="21">
        <v>3.8953895561926184</v>
      </c>
      <c r="Y38" s="27">
        <f>SUM(Y6,Y9,Y26,Y31)</f>
        <v>11</v>
      </c>
      <c r="Z38" s="16">
        <f t="shared" si="7"/>
        <v>2.6829268292682926E-2</v>
      </c>
      <c r="AA38" s="13">
        <f>SUM(AA6,AA9,AA26,AA31)</f>
        <v>50</v>
      </c>
      <c r="AB38" s="8">
        <f t="shared" si="8"/>
        <v>0.12195121951219512</v>
      </c>
      <c r="AC38" s="27">
        <f>SUM(AC6,AC9,AC26,AC31)</f>
        <v>349</v>
      </c>
      <c r="AD38" s="8">
        <f t="shared" si="9"/>
        <v>0.85121951219512193</v>
      </c>
    </row>
    <row r="39" spans="1:30">
      <c r="A39" s="22" t="s">
        <v>60</v>
      </c>
      <c r="B39" s="49">
        <f>SUM(B3,B4,B5,B10,B11,B27,B28,B29,B32:B33)</f>
        <v>859</v>
      </c>
      <c r="C39" s="13">
        <f>SUM(C3,C4,C5,C10,C11,C27,C28,C29,C32:C33)</f>
        <v>728</v>
      </c>
      <c r="D39" s="7">
        <f t="shared" si="6"/>
        <v>0.8474970896391153</v>
      </c>
      <c r="E39" s="49">
        <f>SUM(E3,E4,E5,E10,E11,E27,E28,E29,E32:E33)</f>
        <v>85924</v>
      </c>
      <c r="F39" s="49">
        <f>SUM(F3,F4,F5,F10,F11,F27,F28,F29,F32:F33)</f>
        <v>11113</v>
      </c>
      <c r="G39" s="8">
        <f t="shared" si="4"/>
        <v>0.12933522647921419</v>
      </c>
      <c r="H39" s="51">
        <v>0.96220642490776565</v>
      </c>
      <c r="I39" s="52">
        <v>3.6347983664673995</v>
      </c>
      <c r="J39" s="52">
        <v>1.1555083033942168</v>
      </c>
      <c r="K39" s="52">
        <v>3.6689756759389422</v>
      </c>
      <c r="L39" s="52">
        <v>1.2077898369640596</v>
      </c>
      <c r="M39" s="52">
        <v>3.8914879845667252</v>
      </c>
      <c r="N39" s="52">
        <v>1.1102388706154589</v>
      </c>
      <c r="O39" s="52">
        <v>4.2913137211103631</v>
      </c>
      <c r="P39" s="52">
        <v>0.93114418508635843</v>
      </c>
      <c r="Q39" s="52">
        <v>3.6218337951539916</v>
      </c>
      <c r="R39" s="52">
        <v>1.3091029449159817</v>
      </c>
      <c r="S39" s="52">
        <v>3.7504976866466326</v>
      </c>
      <c r="T39" s="52">
        <v>1.146413236661302</v>
      </c>
      <c r="U39" s="21">
        <f t="shared" si="5"/>
        <v>3.8098178716473421</v>
      </c>
      <c r="V39" s="21">
        <v>3.7083600703237338</v>
      </c>
      <c r="W39" s="52">
        <f>AVERAGE(W3,W4,W5,W10,W27,W28,W29,W32,W33)</f>
        <v>3.5865798073549451</v>
      </c>
      <c r="X39" s="21">
        <v>3.473256853938576</v>
      </c>
      <c r="Y39" s="27">
        <f>SUM(Y3,Y4,Y5,Y10,Y11,Y27,Y28,Y29,Y32:Y33)</f>
        <v>47</v>
      </c>
      <c r="Z39" s="16">
        <f t="shared" si="7"/>
        <v>6.4560439560439567E-2</v>
      </c>
      <c r="AA39" s="27">
        <f>SUM(AA3,AA4,AA5,AA10,AA11,AA27,AA28,AA29,AA32:AA33)</f>
        <v>165</v>
      </c>
      <c r="AB39" s="8">
        <f t="shared" si="8"/>
        <v>0.22664835164835165</v>
      </c>
      <c r="AC39" s="27">
        <f>SUM(AC3,AC4,AC5,AC10,AC11,AC27,AC28,AC29,AC32:AC33)</f>
        <v>516</v>
      </c>
      <c r="AD39" s="8">
        <f t="shared" si="9"/>
        <v>0.70879120879120883</v>
      </c>
    </row>
    <row r="40" spans="1:30">
      <c r="A40" s="22" t="s">
        <v>61</v>
      </c>
      <c r="B40" s="49">
        <f>SUM(B13:B25)</f>
        <v>1360</v>
      </c>
      <c r="C40" s="13">
        <f>SUM(C13:C25)</f>
        <v>1010</v>
      </c>
      <c r="D40" s="7">
        <f t="shared" si="6"/>
        <v>0.74264705882352944</v>
      </c>
      <c r="E40" s="49">
        <f>SUM(E13:E25)</f>
        <v>39781</v>
      </c>
      <c r="F40" s="49">
        <f>SUM(F13:F25)</f>
        <v>7376</v>
      </c>
      <c r="G40" s="8">
        <f t="shared" si="4"/>
        <v>0.18541514793494382</v>
      </c>
      <c r="H40" s="51">
        <v>0.95390455531453366</v>
      </c>
      <c r="I40" s="21">
        <v>3.4976315849254425</v>
      </c>
      <c r="J40" s="21">
        <v>1.0511510614941233</v>
      </c>
      <c r="K40" s="21">
        <v>3.5395650742360281</v>
      </c>
      <c r="L40" s="21">
        <v>1.0706484991257228</v>
      </c>
      <c r="M40" s="21">
        <v>3.8056517503449552</v>
      </c>
      <c r="N40" s="21">
        <v>0.99520353254612359</v>
      </c>
      <c r="O40" s="21">
        <v>4.1888415683221538</v>
      </c>
      <c r="P40" s="21">
        <v>0.89022145706317168</v>
      </c>
      <c r="Q40" s="21">
        <v>3.5055115964342312</v>
      </c>
      <c r="R40" s="21">
        <v>1.1709784697439667</v>
      </c>
      <c r="S40" s="21">
        <v>3.5912586028871512</v>
      </c>
      <c r="T40" s="21">
        <v>1.0402955717663089</v>
      </c>
      <c r="U40" s="21">
        <f t="shared" si="5"/>
        <v>3.68807669619166</v>
      </c>
      <c r="V40" s="21">
        <v>3.4589007648537025</v>
      </c>
      <c r="W40" s="21">
        <v>3.5329960659999999</v>
      </c>
      <c r="X40" s="21">
        <v>3.2033041738282755</v>
      </c>
      <c r="Y40" s="27">
        <f>SUM(Y13:Y25)</f>
        <v>118</v>
      </c>
      <c r="Z40" s="16">
        <f t="shared" si="7"/>
        <v>0.11683168316831684</v>
      </c>
      <c r="AA40" s="13">
        <f>SUM(AA13:AA25)</f>
        <v>233</v>
      </c>
      <c r="AB40" s="8">
        <f t="shared" si="8"/>
        <v>0.2306930693069307</v>
      </c>
      <c r="AC40" s="27">
        <f>SUM(AC13:AC25)</f>
        <v>659</v>
      </c>
      <c r="AD40" s="8">
        <f t="shared" si="9"/>
        <v>0.6524752475247525</v>
      </c>
    </row>
    <row r="41" spans="1:30">
      <c r="A41" s="22"/>
      <c r="B41" s="49"/>
      <c r="C41" s="50"/>
      <c r="D41" s="7"/>
      <c r="E41" s="25"/>
      <c r="F41" s="26"/>
      <c r="G41" s="8"/>
      <c r="H41" s="5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7"/>
      <c r="Z41" s="16"/>
      <c r="AA41" s="13"/>
      <c r="AB41" s="8"/>
      <c r="AC41" s="27"/>
      <c r="AD41" s="8"/>
    </row>
    <row r="42" spans="1:30" s="12" customFormat="1" ht="24" customHeight="1">
      <c r="A42" s="29" t="s">
        <v>50</v>
      </c>
      <c r="B42" s="10">
        <f>SUM(B3:B33)</f>
        <v>3017</v>
      </c>
      <c r="C42" s="47">
        <f>SUM(C3:C33)</f>
        <v>2402</v>
      </c>
      <c r="D42" s="38">
        <f>C42/B42</f>
        <v>0.79615512098110708</v>
      </c>
      <c r="E42" s="10">
        <f>SUM(E3:E33)</f>
        <v>173730</v>
      </c>
      <c r="F42" s="10">
        <f>SUM(F3:F33)</f>
        <v>30811</v>
      </c>
      <c r="G42" s="39">
        <f>F42/E42</f>
        <v>0.1773499107810971</v>
      </c>
      <c r="H42" s="39">
        <v>0.95907305832332612</v>
      </c>
      <c r="I42" s="40">
        <v>3.6595435352921331</v>
      </c>
      <c r="J42" s="40">
        <v>1.0556704100878367</v>
      </c>
      <c r="K42" s="40">
        <v>3.6957257597862334</v>
      </c>
      <c r="L42" s="40">
        <v>1.096812734072343</v>
      </c>
      <c r="M42" s="40">
        <v>3.9339100066304606</v>
      </c>
      <c r="N42" s="40">
        <v>1.0052017412614964</v>
      </c>
      <c r="O42" s="40">
        <v>4.2966853951330455</v>
      </c>
      <c r="P42" s="40">
        <v>0.86482679847105182</v>
      </c>
      <c r="Q42" s="40">
        <v>3.6430183441810873</v>
      </c>
      <c r="R42" s="40">
        <v>1.1910639854106351</v>
      </c>
      <c r="S42" s="40">
        <v>3.7544684246451925</v>
      </c>
      <c r="T42" s="40">
        <v>1.0447667439666226</v>
      </c>
      <c r="U42" s="40">
        <f t="shared" si="5"/>
        <v>3.8305585776113591</v>
      </c>
      <c r="V42" s="40">
        <v>3.6920423778929368</v>
      </c>
      <c r="W42" s="20">
        <v>3.6705491924893998</v>
      </c>
      <c r="X42" s="20">
        <v>3.6196703540740578</v>
      </c>
      <c r="Y42" s="15">
        <f>SUM(Y3:Y33)</f>
        <v>185</v>
      </c>
      <c r="Z42" s="17">
        <f>Y42/C42</f>
        <v>7.7019150707743553E-2</v>
      </c>
      <c r="AA42" s="10">
        <f>SUM(AA3:AA33)</f>
        <v>498</v>
      </c>
      <c r="AB42" s="11">
        <f>AA42/C42</f>
        <v>0.20732722731057451</v>
      </c>
      <c r="AC42" s="10">
        <f>SUM(AC3:AC33)</f>
        <v>1719</v>
      </c>
      <c r="AD42" s="11">
        <f>AC42/C42</f>
        <v>0.71565362198168192</v>
      </c>
    </row>
    <row r="43" spans="1:30">
      <c r="C43" s="50"/>
      <c r="D43" s="19"/>
      <c r="G43" s="11"/>
      <c r="H43" s="11"/>
    </row>
    <row r="44" spans="1:30">
      <c r="C44" s="50"/>
    </row>
    <row r="46" spans="1:30">
      <c r="A46" s="53"/>
    </row>
  </sheetData>
  <mergeCells count="4">
    <mergeCell ref="AA2:AB2"/>
    <mergeCell ref="AC2:AD2"/>
    <mergeCell ref="Y1:AD1"/>
    <mergeCell ref="Y2:Z2"/>
  </mergeCells>
  <phoneticPr fontId="0" type="noConversion"/>
  <pageMargins left="0.47244094488188981" right="0.27559055118110237" top="0.51181102362204722" bottom="0.43307086614173229" header="0" footer="0"/>
  <pageSetup paperSize="9" scale="44" fitToHeight="0" orientation="landscape" r:id="rId1"/>
  <headerFooter alignWithMargins="0">
    <oddHeader>&amp;C&amp;"Arial,Negrita"&amp;12RESULTADOS FINALES GRADO 2016-2017
ENCUESTA DE PROFESOR</oddHeader>
  </headerFooter>
  <ignoredErrors>
    <ignoredError sqref="AB42 D42 AA36:AD39 AD40 D36:D40" formula="1"/>
    <ignoredError sqref="Z11:Z33 Z3:Z10" unlockedFormula="1"/>
    <ignoredError sqref="Z42 Z36:Z40" formula="1" unlockedFormula="1"/>
    <ignoredError sqref="E40:H40 B40:C40 Y40" formulaRange="1"/>
    <ignoredError sqref="AA40:AC40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3" ma:contentTypeDescription="Crear nuevo documento." ma:contentTypeScope="" ma:versionID="63f3da8f1cd098158aa8b7e99bc56ee8">
  <xsd:schema xmlns:xsd="http://www.w3.org/2001/XMLSchema" xmlns:xs="http://www.w3.org/2001/XMLSchema" xmlns:p="http://schemas.microsoft.com/office/2006/metadata/properties" xmlns:ns2="064799f5-a73b-4ff1-8fe6-6344afeef39e" xmlns:ns3="9e25231a-f3f5-49be-87f6-e32b8ba66f8d" targetNamespace="http://schemas.microsoft.com/office/2006/metadata/properties" ma:root="true" ma:fieldsID="a1bf1e9768c98ab00aba8e91b99815d6" ns2:_="" ns3:_="">
    <xsd:import namespace="064799f5-a73b-4ff1-8fe6-6344afeef39e"/>
    <xsd:import namespace="9e25231a-f3f5-49be-87f6-e32b8ba66f8d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3E169BA3-3BAA-4504-806B-FA245C7DB06D}"/>
</file>

<file path=customXml/itemProps2.xml><?xml version="1.0" encoding="utf-8"?>
<ds:datastoreItem xmlns:ds="http://schemas.openxmlformats.org/officeDocument/2006/customXml" ds:itemID="{78214B7C-F690-4E20-ACA0-099F512E1C5A}"/>
</file>

<file path=customXml/itemProps3.xml><?xml version="1.0" encoding="utf-8"?>
<ds:datastoreItem xmlns:ds="http://schemas.openxmlformats.org/officeDocument/2006/customXml" ds:itemID="{C8DCB328-C838-4EC4-BAD0-001D531CED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Preguntas</vt:lpstr>
      <vt:lpstr>Valoración ASIGNATURAS</vt:lpstr>
      <vt:lpstr>Valoración PROFESORADO</vt:lpstr>
      <vt:lpstr>'Valoración ASIGNATURAS'!Títulos_a_imprimir</vt:lpstr>
      <vt:lpstr>'Valoración PROFESORADO'!Títulos_a_imprimir</vt:lpstr>
    </vt:vector>
  </TitlesOfParts>
  <Company>Universidad de Cantabria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Área de Calidad</dc:creator>
  <cp:lastModifiedBy>Cobo Salcines, Beatriz</cp:lastModifiedBy>
  <cp:lastPrinted>2017-09-01T08:24:55Z</cp:lastPrinted>
  <dcterms:created xsi:type="dcterms:W3CDTF">2010-07-21T09:27:48Z</dcterms:created>
  <dcterms:modified xsi:type="dcterms:W3CDTF">2018-01-25T08:17:12Z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